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2485835d1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de1f273b3a64312"/>
    <x:sheet xmlns:r="http://schemas.openxmlformats.org/officeDocument/2006/relationships" name="EXAMPLE" sheetId="2" r:id="R5f38a3b5391648ac"/>
    <x:sheet xmlns:r="http://schemas.openxmlformats.org/officeDocument/2006/relationships" name="YOUR FORECAST" sheetId="3" r:id="R1e8bdbf68d30409e"/>
    <x:sheet xmlns:r="http://schemas.openxmlformats.org/officeDocument/2006/relationships" name="WEEKLY REVIEW" sheetId="4" r:id="Rb3e10078b8434c87"/>
    <x:sheet xmlns:r="http://schemas.openxmlformats.org/officeDocument/2006/relationships" name="EXAMPLE REVIEW" sheetId="5" r:id="Re3fe1c4c22934e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#,##0;[Red](#,##0);–"/>
    <x:numFmt numFmtId="202" formatCode="dd mmm"/>
    <x:numFmt numFmtId="203" formatCode="#,##0;[Red](#,##0);&quot;-&quot;"/>
  </x:numFmts>
  <x:fonts count="27">
    <x:font>
      <x:sz val="11"/>
      <x:name val="Carlito"/>
    </x:font>
    <x:font>
      <x:b/>
      <x:sz val="16"/>
      <x:color rgb="FFFFFFFF"/>
      <x:name val="Carlito"/>
    </x:font>
    <x:font>
      <x:b/>
      <x:sz val="17"/>
      <x:color rgb="FFFFFFFF"/>
      <x:name val="Aptos Display"/>
    </x:font>
    <x:font>
      <x:sz val="10"/>
      <x:color rgb="FF617488"/>
      <x:name val="Carlito"/>
    </x:font>
    <x:font>
      <x:b/>
      <x:sz val="11"/>
      <x:color rgb="FF223448"/>
      <x:name val="Carlito"/>
    </x:font>
    <x:font>
      <x:b/>
      <x:sz val="11"/>
      <x:color rgb="FF1D4ED8"/>
      <x:name val="Carlito"/>
    </x:font>
    <x:font>
      <x:b/>
      <x:sz val="11"/>
      <x:color rgb="FFFFFFFF"/>
      <x:name val="Carlito"/>
    </x:font>
    <x:font>
      <x:sz val="11"/>
      <x:color rgb="FF1D4ED8"/>
      <x:name val="Carlito"/>
    </x:font>
    <x:font>
      <x:i/>
      <x:sz val="11"/>
      <x:color rgb="FF617488"/>
      <x:name val="Carlito"/>
    </x:font>
    <x:font>
      <x:b/>
      <x:sz val="11"/>
      <x:color rgb="FF223448"/>
      <x:name val="Aptos"/>
    </x:font>
    <x:font>
      <x:sz val="11"/>
      <x:color rgb="FF223448"/>
      <x:name val="Aptos"/>
    </x:font>
    <x:font>
      <x:b/>
      <x:sz val="12"/>
      <x:color rgb="FF172F49"/>
      <x:name val="Carlito"/>
    </x:font>
    <x:font>
      <x:b/>
      <x:sz val="11"/>
      <x:color rgb="FF172F49"/>
      <x:name val="Carlito"/>
    </x:font>
    <x:font>
      <x:sz val="10"/>
      <x:color rgb="FF223448"/>
      <x:name val="Carlito"/>
    </x:font>
    <x:font>
      <x:sz val="10"/>
      <x:color rgb="FF007D86"/>
      <x:name val="Carlito"/>
    </x:font>
    <x:font>
      <x:sz val="11"/>
      <x:color rgb="FF172F49"/>
      <x:name val="Carlito"/>
    </x:font>
    <x:font>
      <x:sz val="11"/>
      <x:color rgb="FF223448"/>
      <x:name val="Carlito"/>
    </x:font>
    <x:font>
      <x:b/>
      <x:sz val="11"/>
      <x:color rgb="FFFFFFFF"/>
      <x:name val="Aptos"/>
    </x:font>
    <x:font>
      <x:b/>
      <x:sz val="17"/>
      <x:color rgb="FFFFFFFF"/>
      <x:name val="Carlito"/>
    </x:font>
    <x:font>
      <x:sz val="10"/>
      <x:color rgb="FF233D51"/>
      <x:name val="Carlito"/>
    </x:font>
    <x:font>
      <x:b/>
      <x:sz val="12"/>
      <x:color rgb="FFFFFFFF"/>
      <x:name val="Carlito"/>
    </x:font>
    <x:font>
      <x:b/>
      <x:sz val="11"/>
      <x:color rgb="FF233D51"/>
      <x:name val="Carlito"/>
    </x:font>
    <x:font>
      <x:sz val="11"/>
      <x:color rgb="FF8A4E05"/>
      <x:name val="Carlito"/>
    </x:font>
    <x:font>
      <x:sz val="11"/>
      <x:color rgb="FF233D51"/>
      <x:name val="Carlito"/>
    </x:font>
    <x:font>
      <x:i/>
      <x:sz val="11"/>
      <x:color rgb="FF475569"/>
      <x:name val="Carlito"/>
    </x:font>
    <x:font>
      <x:b/>
      <x:sz val="11"/>
      <x:color rgb="FF0000FF"/>
      <x:name val="Carlito"/>
    </x:font>
    <x:font>
      <x:sz val="11"/>
      <x:color rgb="FF008000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52F49"/>
      </x:patternFill>
    </x:fill>
    <x:fill>
      <x:patternFill patternType="solid">
        <x:fgColor rgb="FF172F49"/>
      </x:patternFill>
    </x:fill>
    <x:fill>
      <x:patternFill patternType="solid">
        <x:fgColor rgb="FFF4F7FA"/>
      </x:patternFill>
    </x:fill>
    <x:fill>
      <x:patternFill patternType="solid">
        <x:fgColor rgb="FFFFF5D8"/>
      </x:patternFill>
    </x:fill>
    <x:fill>
      <x:patternFill patternType="solid">
        <x:fgColor rgb="FF27485F"/>
      </x:patternFill>
    </x:fill>
    <x:fill>
      <x:patternFill patternType="solid">
        <x:fgColor rgb="FFEDF7F6"/>
      </x:patternFill>
    </x:fill>
    <x:fill>
      <x:patternFill patternType="solid">
        <x:fgColor rgb="FF233D51"/>
      </x:patternFill>
    </x:fill>
    <x:fill>
      <x:patternFill patternType="solid">
        <x:fgColor rgb="FFE8EFF4"/>
      </x:patternFill>
    </x:fill>
    <x:fill>
      <x:patternFill patternType="solid">
        <x:fgColor rgb="FFD5E4ED"/>
      </x:patternFill>
    </x:fill>
    <x:fill>
      <x:patternFill patternType="solid">
        <x:fgColor rgb="FFE8F5F1"/>
      </x:patternFill>
    </x:fill>
    <x:fill>
      <x:patternFill patternType="solid">
        <x:fgColor rgb="FFFFF4E2"/>
      </x:patternFill>
    </x:fill>
    <x:fill>
      <x:patternFill patternType="solid">
        <x:fgColor rgb="FFEDF5FC"/>
      </x:patternFill>
    </x:fill>
    <x:fill>
      <x:patternFill patternType="solid">
        <x:fgColor rgb="FFEEF2F7"/>
      </x:patternFill>
    </x:fill>
    <x:fill>
      <x:patternFill patternType="solid">
        <x:fgColor rgb="FFFFF2CE"/>
      </x:patternFill>
    </x:fill>
  </x:fills>
  <x:borders count="2">
    <x:border/>
    <x:border/>
  </x:borders>
  <x:cellStyleXfs count="1">
    <x:xf numFmtId="0" fontId="0" fillId="0" borderId="0"/>
  </x:cellStyleXfs>
  <x:cellXfs count="1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1" xfId="0" applyNumberFormat="1" applyFont="1" applyFill="1" applyBorder="1"/>
    <x:xf numFmtId="200" fontId="5" fillId="5" borderId="1" xfId="0" applyNumberFormat="1" applyFont="1" applyFill="1" applyBorder="1"/>
    <x:xf numFmtId="201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2" fontId="4" fillId="4" borderId="0" xfId="0" applyNumberFormat="1" applyFont="1" applyFill="1" applyBorder="1"/>
    <x:xf numFmtId="202" fontId="4" fillId="4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201" fontId="4" fillId="4" borderId="0" xfId="0" applyNumberFormat="1" applyFont="1" applyFill="1" applyBorder="1"/>
    <x:xf numFmtId="201" fontId="6" fillId="6" borderId="0" xfId="0" applyNumberFormat="1" applyFont="1" applyFill="1" applyBorder="1"/>
    <x:xf numFmtId="201" fontId="4" fillId="7" borderId="0" xfId="0" applyNumberFormat="1" applyFont="1" applyFill="1" applyBorder="1"/>
    <x:xf numFmtId="201" fontId="4" fillId="4" borderId="1" xfId="0" applyNumberFormat="1" applyFont="1" applyFill="1" applyBorder="1"/>
    <x:xf numFmtId="201" fontId="6" fillId="6" borderId="1" xfId="0" applyNumberFormat="1" applyFont="1" applyFill="1" applyBorder="1"/>
    <x:xf numFmtId="201" fontId="4" fillId="7" borderId="1" xfId="0" applyNumberFormat="1" applyFont="1" applyFill="1" applyBorder="1"/>
    <x:xf numFmtId="201" fontId="7" fillId="5" borderId="0" xfId="0" applyNumberFormat="1" applyFont="1" applyFill="1" applyBorder="1"/>
    <x:xf numFmtId="201" fontId="7" fillId="5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9" fillId="4" borderId="0" xfId="0" applyNumberFormat="1" applyFont="1" applyFill="1" applyBorder="1"/>
    <x:xf numFmtId="0" fontId="10" fillId="0" borderId="0" xfId="0" applyNumberFormat="1" applyFont="1" applyFill="1" applyBorder="1"/>
    <x:xf numFmtId="0" fontId="9" fillId="6" borderId="0" xfId="0" applyNumberFormat="1" applyFont="1" applyFill="1" applyBorder="1"/>
    <x:xf numFmtId="0" fontId="9" fillId="7" borderId="0" xfId="0" applyNumberFormat="1" applyFont="1" applyFill="1" applyBorder="1"/>
    <x:xf numFmtId="0" fontId="9" fillId="4" borderId="1" xfId="0" applyNumberFormat="1" applyFont="1" applyFill="1" applyBorder="1"/>
    <x:xf numFmtId="0" fontId="10" fillId="0" borderId="1" xfId="0" applyNumberFormat="1" applyFont="1" applyFill="1" applyBorder="1"/>
    <x:xf numFmtId="0" fontId="9" fillId="6" borderId="1" xfId="0" applyNumberFormat="1" applyFont="1" applyFill="1" applyBorder="1"/>
    <x:xf numFmtId="0" fontId="9" fillId="7" borderId="1" xfId="0" applyNumberFormat="1" applyFont="1" applyFill="1" applyBorder="1"/>
    <x:xf numFmtId="201" fontId="4" fillId="4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6" fillId="6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201" fontId="4" fillId="4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1" fontId="6" fillId="6" borderId="1" xfId="0" applyNumberFormat="1" applyFont="1" applyFill="1" applyBorder="1" applyAlignment="1">
      <x:alignment vertical="center"/>
    </x:xf>
    <x:xf numFmtId="201" fontId="7" fillId="5" borderId="1" xfId="0" applyNumberFormat="1" applyFont="1" applyFill="1" applyBorder="1" applyAlignment="1">
      <x:alignment vertical="center"/>
    </x:xf>
    <x:xf numFmtId="201" fontId="4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1" fillId="7" borderId="0" xfId="0" applyNumberFormat="1" applyFont="1" applyFill="1" applyBorder="1"/>
    <x:xf numFmtId="0" fontId="11" fillId="7" borderId="1" xfId="0" applyNumberFormat="1" applyFont="1" applyFill="1" applyBorder="1"/>
    <x:xf numFmtId="0" fontId="12" fillId="4" borderId="0" xfId="0" applyNumberFormat="1" applyFont="1" applyFill="1" applyBorder="1"/>
    <x:xf numFmtId="0" fontId="12" fillId="4" borderId="1" xfId="0" applyNumberFormat="1" applyFont="1" applyFill="1" applyBorder="1"/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1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4" fillId="0" borderId="0" xfId="0" applyNumberFormat="1" applyFont="1" applyFill="1" applyBorder="1"/>
    <x:xf numFmtId="0" fontId="14" fillId="0" borderId="1" xfId="0" applyNumberFormat="1" applyFont="1" applyFill="1" applyBorder="1"/>
    <x:xf numFmtId="0" fontId="15" fillId="7" borderId="0" xfId="0" applyNumberFormat="1" applyFont="1" applyFill="1" applyBorder="1"/>
    <x:xf numFmtId="0" fontId="15" fillId="7" borderId="1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0" fontId="16" fillId="4" borderId="0" xfId="0" applyNumberFormat="1" applyFont="1" applyFill="1" applyBorder="1"/>
    <x:xf numFmtId="0" fontId="16" fillId="4" borderId="1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wrapText="1"/>
    </x:xf>
    <x:xf numFmtId="203" fontId="4" fillId="4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 applyAlignment="1">
      <x:alignment vertical="center"/>
    </x:xf>
    <x:xf numFmtId="203" fontId="6" fillId="6" borderId="0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/>
    </x:xf>
    <x:xf numFmtId="203" fontId="4" fillId="7" borderId="0" xfId="0" applyNumberFormat="1" applyFont="1" applyFill="1" applyBorder="1" applyAlignment="1">
      <x:alignment vertical="center"/>
    </x:xf>
    <x:xf numFmtId="203" fontId="4" fillId="4" borderId="1" xfId="0" applyNumberFormat="1" applyFont="1" applyFill="1" applyBorder="1" applyAlignment="1">
      <x:alignment vertical="center"/>
    </x:xf>
    <x:xf numFmtId="203" fontId="0" fillId="0" borderId="1" xfId="0" applyNumberFormat="1" applyFont="1" applyFill="1" applyBorder="1" applyAlignment="1">
      <x:alignment vertical="center"/>
    </x:xf>
    <x:xf numFmtId="203" fontId="6" fillId="6" borderId="1" xfId="0" applyNumberFormat="1" applyFont="1" applyFill="1" applyBorder="1" applyAlignment="1">
      <x:alignment vertical="center"/>
    </x:xf>
    <x:xf numFmtId="203" fontId="7" fillId="5" borderId="1" xfId="0" applyNumberFormat="1" applyFont="1" applyFill="1" applyBorder="1" applyAlignment="1">
      <x:alignment vertical="center"/>
    </x:xf>
    <x:xf numFmtId="203" fontId="4" fillId="7" borderId="1" xfId="0" applyNumberFormat="1" applyFont="1" applyFill="1" applyBorder="1" applyAlignment="1">
      <x:alignment vertical="center"/>
    </x:xf>
    <x:xf numFmtId="0" fontId="17" fillId="6" borderId="0" xfId="0" applyNumberFormat="1" applyFont="1" applyFill="1" applyBorder="1"/>
    <x:xf numFmtId="0" fontId="17" fillId="6" borderId="1" xfId="0" applyNumberFormat="1" applyFont="1" applyFill="1" applyBorder="1"/>
    <x:xf numFmtId="203" fontId="7" fillId="5" borderId="0" xfId="0" applyNumberFormat="1" applyFont="1" applyFill="1" applyBorder="1"/>
    <x:xf numFmtId="203" fontId="0" fillId="0" borderId="0" xfId="0" applyNumberFormat="1" applyFont="1" applyFill="1" applyBorder="1"/>
    <x:xf numFmtId="203" fontId="6" fillId="6" borderId="0" xfId="0" applyNumberFormat="1" applyFont="1" applyFill="1" applyBorder="1"/>
    <x:xf numFmtId="0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18" fillId="8" borderId="0" xfId="0" applyNumberFormat="1" applyFont="1" applyFill="1" applyBorder="1"/>
    <x:xf numFmtId="0" fontId="18" fillId="8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19" fillId="9" borderId="0" xfId="0" applyNumberFormat="1" applyFont="1" applyFill="1" applyBorder="1"/>
    <x:xf numFmtId="0" fontId="19" fillId="9" borderId="0" xfId="0" applyNumberFormat="1" applyFont="1" applyFill="1" applyBorder="1" applyAlignment="1">
      <x:alignment wrapText="1"/>
    </x:xf>
    <x:xf numFmtId="0" fontId="19" fillId="9" borderId="0" xfId="0" applyNumberFormat="1" applyFont="1" applyFill="1" applyBorder="1" applyAlignment="1">
      <x:alignment vertical="center" wrapText="1"/>
    </x:xf>
    <x:xf numFmtId="0" fontId="20" fillId="8" borderId="0" xfId="0" applyNumberFormat="1" applyFont="1" applyFill="1" applyBorder="1"/>
    <x:xf numFmtId="0" fontId="6" fillId="8" borderId="0" xfId="0" applyNumberFormat="1" applyFont="1" applyFill="1" applyBorder="1"/>
    <x:xf numFmtId="0" fontId="0" fillId="10" borderId="0" xfId="0" applyNumberFormat="1" applyFont="1" applyFill="1" applyBorder="1"/>
    <x:xf numFmtId="0" fontId="21" fillId="10" borderId="0" xfId="0" applyNumberFormat="1" applyFont="1" applyFill="1" applyBorder="1"/>
    <x:xf numFmtId="0" fontId="21" fillId="10" borderId="0" xfId="0" applyNumberFormat="1" applyFont="1" applyFill="1" applyBorder="1" applyAlignment="1">
      <x:alignment wrapText="1"/>
    </x:xf>
    <x:xf numFmtId="0" fontId="21" fillId="10" borderId="0" xfId="0" applyNumberFormat="1" applyFont="1" applyFill="1" applyBorder="1" applyAlignment="1">
      <x:alignment horizontal="center" wrapText="1"/>
    </x:xf>
    <x:xf numFmtId="0" fontId="0" fillId="11" borderId="0" xfId="0" applyNumberFormat="1" applyFont="1" applyFill="1" applyBorder="1"/>
    <x:xf numFmtId="0" fontId="21" fillId="11" borderId="0" xfId="0" applyNumberFormat="1" applyFont="1" applyFill="1" applyBorder="1"/>
    <x:xf numFmtId="0" fontId="0" fillId="12" borderId="0" xfId="0" applyNumberFormat="1" applyFont="1" applyFill="1" applyBorder="1"/>
    <x:xf numFmtId="0" fontId="22" fillId="12" borderId="0" xfId="0" applyNumberFormat="1" applyFont="1" applyFill="1" applyBorder="1"/>
    <x:xf numFmtId="0" fontId="22" fillId="12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23" fillId="13" borderId="0" xfId="0" applyNumberFormat="1" applyFont="1" applyFill="1" applyBorder="1"/>
    <x:xf numFmtId="0" fontId="23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24" fillId="14" borderId="0" xfId="0" applyNumberFormat="1" applyFont="1" applyFill="1" applyBorder="1"/>
    <x:xf numFmtId="203" fontId="21" fillId="11" borderId="0" xfId="0" applyNumberFormat="1" applyFont="1" applyFill="1" applyBorder="1"/>
    <x:xf numFmtId="0" fontId="0" fillId="0" borderId="0" xfId="0" applyNumberFormat="1" applyFont="1" applyFill="1" applyBorder="1" applyAlignment="1">
      <x:alignment horizontal="right"/>
    </x:xf>
    <x:xf numFmtId="203" fontId="0" fillId="0" borderId="0" xfId="0" applyNumberFormat="1" applyFont="1" applyFill="1" applyBorder="1" applyAlignment="1">
      <x:alignment horizontal="right"/>
    </x:xf>
    <x:xf numFmtId="203" fontId="0" fillId="15" borderId="0" xfId="0" applyNumberFormat="1" applyFont="1" applyFill="1" applyBorder="1"/>
    <x:xf numFmtId="203" fontId="25" fillId="15" borderId="0" xfId="0" applyNumberFormat="1" applyFont="1" applyFill="1" applyBorder="1"/>
    <x:xf numFmtId="203" fontId="26" fillId="0" borderId="0" xfId="0" applyNumberFormat="1" applyFont="1" applyFill="1" applyBorder="1"/>
    <x:xf numFmtId="203" fontId="5" fillId="5" borderId="0" xfId="0" applyNumberFormat="1" applyFont="1" applyFill="1" applyBorder="1"/>
  </x:cellXfs>
  <x:cellStyles count="1">
    <x:cellStyle name="Normal" xfId="0"/>
  </x:cellStyles>
  <x:dxfs count="3">
    <x:dxf>
      <x:font>
        <x:color rgb="FFB3261E"/>
      </x:font>
      <x:fill>
        <x:patternFill>
          <x:bgColor rgb="FFFFF0EB"/>
        </x:patternFill>
      </x:fill>
    </x:dxf>
    <x:dxf>
      <x:font>
        <x:color rgb="FFB3261E"/>
      </x:font>
      <x:fill>
        <x:patternFill>
          <x:bgColor rgb="FFFFF0EB"/>
        </x:patternFill>
      </x:fill>
    </x:dxf>
    <x:dxf>
      <x:font>
        <x:color rgb="FFB3261E"/>
      </x:font>
      <x:fill>
        <x:patternFill>
          <x:bgColor rgb="FFFFF0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6b53f92bd422f" /><Relationship Type="http://schemas.openxmlformats.org/officeDocument/2006/relationships/theme" Target="/xl/theme/theme1.xml" Id="R35991ff8faf4445e" /><Relationship Type="http://schemas.openxmlformats.org/officeDocument/2006/relationships/sharedStrings" Target="/xl/sharedStrings.xml" Id="R145f46575b7148aa" /><Relationship Type="http://schemas.openxmlformats.org/officeDocument/2006/relationships/worksheet" Target="/xl/worksheets/sheet1.xml" Id="Rade1f273b3a64312" /><Relationship Type="http://schemas.openxmlformats.org/officeDocument/2006/relationships/worksheet" Target="/xl/worksheets/sheet2.xml" Id="R5f38a3b5391648ac" /><Relationship Type="http://schemas.openxmlformats.org/officeDocument/2006/relationships/worksheet" Target="/xl/worksheets/sheet3.xml" Id="R1e8bdbf68d30409e" /><Relationship Type="http://schemas.openxmlformats.org/officeDocument/2006/relationships/worksheet" Target="/xl/worksheets/sheet4.xml" Id="Rb3e10078b8434c87" /><Relationship Type="http://schemas.openxmlformats.org/officeDocument/2006/relationships/worksheet" Target="/xl/worksheets/sheet5.xml" Id="Re3fe1c4c22934e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8d6a83d75ea44a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0ec641caeb5b4d2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d0b9c0ff5d944326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Closing cash</c:v>
          </c:tx>
          <c:marker>
            <c:symbol val="none"/>
          </c:marker>
          <c:cat>
            <c:strRef>
              <c:f>'EXAMPLE'!$B$8:$N$8</c:f>
              <c:strCache>
                <c:ptCount val="0"/>
              </c:strCache>
            </c:strRef>
          </c:cat>
          <c:val>
            <c:numRef>
              <c:f>'EXAMPLE'!$B$32:$N$32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Minimum buffer</c:v>
          </c:tx>
          <c:marker>
            <c:symbol val="none"/>
          </c:marker>
          <c:cat>
            <c:strRef>
              <c:f>'EXAMPLE'!$B$8:$N$8</c:f>
              <c:strCache>
                <c:ptCount val="0"/>
              </c:strCache>
            </c:strRef>
          </c:cat>
          <c:val>
            <c:numRef>
              <c:f>'EXAMPLE'!$B$33:$N$33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Closing cash</c:v>
          </c:tx>
          <c:marker>
            <c:symbol val="none"/>
          </c:marker>
          <c:cat>
            <c:strRef>
              <c:f>'YOUR FORECAST'!$B$8:$N$8</c:f>
              <c:strCache>
                <c:ptCount val="0"/>
              </c:strCache>
            </c:strRef>
          </c:cat>
          <c:val>
            <c:numRef>
              <c:f>'YOUR FORECAST'!$B$32:$N$32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Minimum buffer</c:v>
          </c:tx>
          <c:marker>
            <c:symbol val="none"/>
          </c:marker>
          <c:cat>
            <c:strRef>
              <c:f>'YOUR FORECAST'!$B$8:$N$8</c:f>
              <c:strCache>
                <c:ptCount val="0"/>
              </c:strCache>
            </c:strRef>
          </c:cat>
          <c:val>
            <c:numRef>
              <c:f>'YOUR FORECAST'!$B$33:$N$33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Forecast</c:v>
          </c:tx>
          <c:cat>
            <c:strRef>
              <c:f>'EXAMPLE REVIEW'!$A$9:$A$11</c:f>
              <c:strCache>
                <c:ptCount val="0"/>
              </c:strCache>
            </c:strRef>
          </c:cat>
          <c:val>
            <c:numRef>
              <c:f>'EXAMPLE REVIEW'!$B$9:$B$11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Actual</c:v>
          </c:tx>
          <c:cat>
            <c:strRef>
              <c:f>'EXAMPLE REVIEW'!$A$9:$A$11</c:f>
              <c:strCache>
                <c:ptCount val="0"/>
              </c:strCache>
            </c:strRef>
          </c:cat>
          <c:val>
            <c:numRef>
              <c:f>'EXAMPLE REVIEW'!$C$9:$C$11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39</xdr:row>
      <xdr:rowOff>0</xdr:rowOff>
    </xdr:from>
    <xdr:to>
      <xdr:col>14</xdr:col>
      <xdr:colOff>0</xdr:colOff>
      <xdr:row>59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8d6a83d75ea44a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39</xdr:row>
      <xdr:rowOff>0</xdr:rowOff>
    </xdr:from>
    <xdr:to>
      <xdr:col>14</xdr:col>
      <xdr:colOff>0</xdr:colOff>
      <xdr:row>59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c641caeb5b4d2f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13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0b9c0ff5d94432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35c6b98e152436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427d511e079b443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3.xml" Id="R75b2fc319d894b1a" /></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8" t="str">
        <x:v>ACCOUNTING GURUS  |  13-WEEK CASH FLOW PLANNER</x:v>
      </x:c>
      <x:c r="B1" s="8"/>
      <x:c r="C1" s="8"/>
      <x:c r="D1" s="8"/>
      <x:c r="E1" s="8"/>
      <x:c r="F1" s="8"/>
      <x:c r="G1" s="8"/>
      <x:c r="H1" s="8"/>
    </x:row>
    <x:row r="2" ht="25" customHeight="1">
      <x:c r="A2" s="8"/>
      <x:c r="B2" s="8"/>
      <x:c r="C2" s="8"/>
      <x:c r="D2" s="8"/>
      <x:c r="E2" s="8"/>
      <x:c r="F2" s="8"/>
      <x:c r="G2" s="8"/>
      <x:c r="H2" s="8"/>
    </x:row>
    <x:row r="3" ht="32" customHeight="1">
      <x:c r="A3" s="74" t="str">
        <x:v>Read EXAMPLE first, then EXAMPLE REVIEW, then enter your own figures in YOUR FORECAST.</x:v>
      </x:c>
      <x:c r="B3" s="74"/>
      <x:c r="C3" s="74"/>
      <x:c r="D3" s="74"/>
      <x:c r="E3" s="74"/>
      <x:c r="F3" s="74"/>
      <x:c r="G3" s="74"/>
      <x:c r="H3" s="74"/>
    </x:row>
    <x:row r="5" ht="24" customHeight="1">
      <x:c r="A5" s="76" t="str">
        <x:v>1  See how the numbers work</x:v>
      </x:c>
      <x:c r="B5" s="76"/>
      <x:c r="C5" s="76"/>
      <x:c r="D5" s="76"/>
      <x:c r="E5" s="76"/>
      <x:c r="F5" s="76"/>
      <x:c r="G5" s="76"/>
      <x:c r="H5" s="76"/>
    </x:row>
    <x:row r="6" ht="23" customHeight="1">
      <x:c r="A6" s="78" t="str">
        <x:v>Open EXAMPLE. Its starting cash is $42,000, with a $20,000 buffer. Week 4 drops to $8,000 and Week 13 closes at $37,000.</x:v>
      </x:c>
      <x:c r="B6" s="78"/>
      <x:c r="C6" s="78"/>
      <x:c r="D6" s="78"/>
      <x:c r="E6" s="78"/>
      <x:c r="F6" s="78"/>
      <x:c r="G6" s="78"/>
      <x:c r="H6" s="78"/>
    </x:row>
    <x:row r="7" ht="24" customHeight="1">
      <x:c r="A7" s="76" t="str">
        <x:v>2  Enter your start date</x:v>
      </x:c>
      <x:c r="B7" s="76"/>
      <x:c r="C7" s="76"/>
      <x:c r="D7" s="76"/>
      <x:c r="E7" s="76"/>
      <x:c r="F7" s="76"/>
      <x:c r="G7" s="76"/>
      <x:c r="H7" s="76"/>
    </x:row>
    <x:row r="8" ht="23" customHeight="1">
      <x:c r="A8" s="78" t="str">
        <x:v>In YOUR FORECAST, change B3 to the Monday beginning your first forecast week.</x:v>
      </x:c>
      <x:c r="B8" s="78"/>
      <x:c r="C8" s="78"/>
      <x:c r="D8" s="78"/>
      <x:c r="E8" s="78"/>
      <x:c r="F8" s="78"/>
      <x:c r="G8" s="78"/>
      <x:c r="H8" s="78"/>
    </x:row>
    <x:row r="9" ht="24" customHeight="1">
      <x:c r="A9" s="76" t="str">
        <x:v>3  Enter opening cash and buffer</x:v>
      </x:c>
      <x:c r="B9" s="76"/>
      <x:c r="C9" s="76"/>
      <x:c r="D9" s="76"/>
      <x:c r="E9" s="76"/>
      <x:c r="F9" s="76"/>
      <x:c r="G9" s="76"/>
      <x:c r="H9" s="76"/>
    </x:row>
    <x:row r="10" ht="23" customHeight="1">
      <x:c r="A10" s="78" t="str">
        <x:v>In YOUR FORECAST, enter reconciled usable opening cash in B4 and a chosen minimum buffer in B5.</x:v>
      </x:c>
      <x:c r="B10" s="78"/>
      <x:c r="C10" s="78"/>
      <x:c r="D10" s="78"/>
      <x:c r="E10" s="78"/>
      <x:c r="F10" s="78"/>
      <x:c r="G10" s="78"/>
      <x:c r="H10" s="78"/>
    </x:row>
    <x:row r="11" ht="24" customHeight="1">
      <x:c r="A11" s="76" t="str">
        <x:v>4  Fill expected cash receipts</x:v>
      </x:c>
      <x:c r="B11" s="76"/>
      <x:c r="C11" s="76"/>
      <x:c r="D11" s="76"/>
      <x:c r="E11" s="76"/>
      <x:c r="F11" s="76"/>
      <x:c r="G11" s="76"/>
      <x:c r="H11" s="76"/>
    </x:row>
    <x:row r="12" ht="23" customHeight="1">
      <x:c r="A12" s="78" t="str">
        <x:v>Enter cash expected to clear in each week. Do not just copy invoice issue or due dates.</x:v>
      </x:c>
      <x:c r="B12" s="78"/>
      <x:c r="C12" s="78"/>
      <x:c r="D12" s="78"/>
      <x:c r="E12" s="78"/>
      <x:c r="F12" s="78"/>
      <x:c r="G12" s="78"/>
      <x:c r="H12" s="78"/>
    </x:row>
    <x:row r="13" ht="24" customHeight="1">
      <x:c r="A13" s="76" t="str">
        <x:v>5  Fill expected cash payments</x:v>
      </x:c>
      <x:c r="B13" s="76"/>
      <x:c r="C13" s="76"/>
      <x:c r="D13" s="76"/>
      <x:c r="E13" s="76"/>
      <x:c r="F13" s="76"/>
      <x:c r="G13" s="76"/>
      <x:c r="H13" s="76"/>
    </x:row>
    <x:row r="14" ht="23" customHeight="1">
      <x:c r="A14" s="78" t="str">
        <x:v>Enter supplier, net wages, payday super, tax and other payments for the actual payment week.</x:v>
      </x:c>
      <x:c r="B14" s="78"/>
      <x:c r="C14" s="78"/>
      <x:c r="D14" s="78"/>
      <x:c r="E14" s="78"/>
      <x:c r="F14" s="78"/>
      <x:c r="G14" s="78"/>
      <x:c r="H14" s="78"/>
    </x:row>
    <x:row r="15" ht="24" customHeight="1">
      <x:c r="A15" s="76" t="str">
        <x:v>6  Read the chart and flags</x:v>
      </x:c>
      <x:c r="B15" s="76"/>
      <x:c r="C15" s="76"/>
      <x:c r="D15" s="76"/>
      <x:c r="E15" s="76"/>
      <x:c r="F15" s="76"/>
      <x:c r="G15" s="76"/>
      <x:c r="H15" s="76"/>
    </x:row>
    <x:row r="16" ht="23" customHeight="1">
      <x:c r="A16" s="78" t="str">
        <x:v>The chart updates as you enter cash movements. Check weeks marked BELOW BUFFER or NEGATIVE CASH.</x:v>
      </x:c>
      <x:c r="B16" s="78"/>
      <x:c r="C16" s="78"/>
      <x:c r="D16" s="78"/>
      <x:c r="E16" s="78"/>
      <x:c r="F16" s="78"/>
      <x:c r="G16" s="78"/>
      <x:c r="H16" s="78"/>
    </x:row>
    <x:row r="17" ht="24" customHeight="1">
      <x:c r="A17" s="76" t="str">
        <x:v>7  Review actuals weekly</x:v>
      </x:c>
      <x:c r="B17" s="76"/>
      <x:c r="C17" s="76"/>
      <x:c r="D17" s="76"/>
      <x:c r="E17" s="76"/>
      <x:c r="F17" s="76"/>
      <x:c r="G17" s="76"/>
      <x:c r="H17" s="76"/>
    </x:row>
    <x:row r="18" ht="23" customHeight="1">
      <x:c r="A18" s="78" t="str">
        <x:v>See EXAMPLE REVIEW for the Week 4 variance. For your own forecast, copy the original values to WEEKLY REVIEW before rolling.</x:v>
      </x:c>
      <x:c r="B18" s="78"/>
      <x:c r="C18" s="78"/>
      <x:c r="D18" s="78"/>
      <x:c r="E18" s="78"/>
      <x:c r="F18" s="78"/>
      <x:c r="G18" s="78"/>
      <x:c r="H18" s="78"/>
    </x:row>
    <x:row r="21" ht="26" customHeight="1">
      <x:c r="A21" s="31" t="str">
        <x:v>IMPORTANT MODEL NOTES</x:v>
      </x:c>
      <x:c r="B21" s="31"/>
      <x:c r="C21" s="31"/>
      <x:c r="D21" s="31"/>
      <x:c r="E21" s="31"/>
      <x:c r="F21" s="31"/>
      <x:c r="G21" s="31"/>
      <x:c r="H21" s="31"/>
    </x:row>
    <x:row r="22" ht="30" customHeight="1">
      <x:c r="A22" s="80" t="str">
        <x:v>• This is a cash movement planner, not a tax calculator. Enter liabilities and payment dates from your own records and ATO account.</x:v>
      </x:c>
      <x:c r="B22" s="80"/>
      <x:c r="C22" s="80"/>
      <x:c r="D22" s="80"/>
      <x:c r="E22" s="80"/>
      <x:c r="F22" s="80"/>
      <x:c r="G22" s="80"/>
      <x:c r="H22" s="80"/>
    </x:row>
    <x:row r="23" ht="30" customHeight="1">
      <x:c r="A23" s="80" t="str">
        <x:v>• Do not count GST, PAYG withholding, or internal transfers twice. Record net wages and the actual later PAYG/BAS payment separately.</x:v>
      </x:c>
      <x:c r="B23" s="80"/>
      <x:c r="C23" s="80"/>
      <x:c r="D23" s="80"/>
      <x:c r="E23" s="80"/>
      <x:c r="F23" s="80"/>
      <x:c r="G23" s="80"/>
      <x:c r="H23" s="80"/>
    </x:row>
    <x:row r="24" ht="30" customHeight="1">
      <x:c r="A24" s="80" t="str">
        <x:v>• Since 1 July 2026, super guarantee is generally paid on each payday, with fund receipt normally within seven business days (exceptions apply).</x:v>
      </x:c>
      <x:c r="B24" s="80"/>
      <x:c r="C24" s="80"/>
      <x:c r="D24" s="80"/>
      <x:c r="E24" s="80"/>
      <x:c r="F24" s="80"/>
      <x:c r="G24" s="80"/>
      <x:c r="H24" s="80"/>
    </x:row>
    <x:row r="25" ht="30" customHeight="1">
      <x:c r="A25" s="80" t="str">
        <x:v>• A weekly closing cash balance can hide an intra-week shortage. Check daily bank timing around large payments.</x:v>
      </x:c>
      <x:c r="B25" s="80"/>
      <x:c r="C25" s="80"/>
      <x:c r="D25" s="80"/>
      <x:c r="E25" s="80"/>
      <x:c r="F25" s="80"/>
      <x:c r="G25" s="80"/>
      <x:c r="H25" s="80"/>
    </x:row>
    <x:row r="26" ht="30" customHeight="1">
      <x:c r="A26" s="80" t="str">
        <x:v>• Sample cash amounts and payment dates are fictional and match the Accounting Gurus blog, not any actual company's books.</x:v>
      </x:c>
      <x:c r="B26" s="80"/>
      <x:c r="C26" s="80"/>
      <x:c r="D26" s="80"/>
      <x:c r="E26" s="80"/>
      <x:c r="F26" s="80"/>
      <x:c r="G26" s="80"/>
      <x:c r="H26" s="80"/>
    </x:row>
    <x:row r="27" ht="30" customHeight="1">
      <x:c r="A27" s="80" t="str">
        <x:v>• The EXAMPLE is fictional and deliberately contains a weak cash week. It is not a recommended payment schedule for any business.</x:v>
      </x:c>
      <x:c r="B27" s="80"/>
      <x:c r="C27" s="80"/>
      <x:c r="D27" s="80"/>
      <x:c r="E27" s="80"/>
      <x:c r="F27" s="80"/>
      <x:c r="G27" s="80"/>
      <x:c r="H27" s="80"/>
    </x:row>
    <x:row r="28">
      <x:c r="A28" t="str">
        <x:v>• The sample fortnightly payroll uses net wages of $11,000 and super of $1,500 per run. Actual PAYG and super depend on your records.</x:v>
      </x:c>
    </x:row>
    <x:row r="29" ht="24" customHeight="1">
      <x:c r="A29" s="31" t="str">
        <x:v>SOURCES FOR AUSTRALIAN REQUIREMENTS</x:v>
      </x:c>
      <x:c r="B29" s="31"/>
      <x:c r="C29" s="31"/>
      <x:c r="D29" s="31"/>
      <x:c r="E29" s="31"/>
      <x:c r="F29" s="31"/>
      <x:c r="G29" s="31"/>
      <x:c r="H29" s="31"/>
    </x:row>
    <x:row r="30" ht="20" customHeight="1">
      <x:c r="A30" s="82" t="str">
        <x:v>ATO: BAS due dates and obligations</x:v>
      </x:c>
      <x:c r="B30" s="82"/>
      <x:c r="C30" s="82"/>
      <x:c r="D30" s="82"/>
      <x:c r="E30" s="82"/>
      <x:c r="F30" s="82"/>
      <x:c r="G30" s="82"/>
      <x:c r="H30" s="82"/>
    </x:row>
    <x:row r="31" ht="23" customHeight="1">
      <x:c r="A31" s="84" t="str">
        <x:v>https://www.ato.gov.au/businesses-and-organisations/preparing-lodging-and-paying/business-activity-statements-bas</x:v>
      </x:c>
      <x:c r="B31" s="84"/>
      <x:c r="C31" s="84"/>
      <x:c r="D31" s="84"/>
      <x:c r="E31" s="84"/>
      <x:c r="F31" s="84"/>
      <x:c r="G31" s="84"/>
      <x:c r="H31" s="84"/>
    </x:row>
    <x:row r="32" ht="20" customHeight="1">
      <x:c r="A32" s="82" t="str">
        <x:v>ATO: Payday Super requirements</x:v>
      </x:c>
      <x:c r="B32" s="82"/>
      <x:c r="C32" s="82"/>
      <x:c r="D32" s="82"/>
      <x:c r="E32" s="82"/>
      <x:c r="F32" s="82"/>
      <x:c r="G32" s="82"/>
      <x:c r="H32" s="82"/>
    </x:row>
    <x:row r="33" ht="23" customHeight="1">
      <x:c r="A33" s="84" t="str">
        <x:v>https://softwaredevelopers.ato.gov.au/PaydaySuper</x:v>
      </x:c>
      <x:c r="B33" s="84"/>
      <x:c r="C33" s="84"/>
      <x:c r="D33" s="84"/>
      <x:c r="E33" s="84"/>
      <x:c r="F33" s="84"/>
      <x:c r="G33" s="84"/>
      <x:c r="H33" s="84"/>
    </x:row>
    <x:row r="34" ht="20" customHeight="1">
      <x:c r="A34" s="82" t="str">
        <x:v>Australian Government: cash flow statement guidance</x:v>
      </x:c>
      <x:c r="B34" s="82"/>
      <x:c r="C34" s="82"/>
      <x:c r="D34" s="82"/>
      <x:c r="E34" s="82"/>
      <x:c r="F34" s="82"/>
      <x:c r="G34" s="82"/>
      <x:c r="H34" s="82"/>
    </x:row>
    <x:row r="35" ht="23" customHeight="1">
      <x:c r="A35" s="84" t="str">
        <x:v>https://business.gov.au/finance/cash-flow/set-up-a-cash-flow-statement</x:v>
      </x:c>
      <x:c r="B35" s="84"/>
      <x:c r="C35" s="84"/>
      <x:c r="D35" s="84"/>
      <x:c r="E35" s="84"/>
      <x:c r="F35" s="84"/>
      <x:c r="G35" s="84"/>
      <x:c r="H35" s="84"/>
    </x:row>
  </x:sheetData>
  <x:mergeCells>
    <x:mergeCell ref="A1:H2"/>
    <x:mergeCell ref="A3:H3"/>
    <x:mergeCell ref="A5:H5"/>
    <x:mergeCell ref="A6:H6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16:H16"/>
    <x:mergeCell ref="A17:H17"/>
    <x:mergeCell ref="A18:H18"/>
    <x:mergeCell ref="A21:H21"/>
    <x:mergeCell ref="A22:H22"/>
    <x:mergeCell ref="A23:H23"/>
    <x:mergeCell ref="A24:H24"/>
    <x:mergeCell ref="A25:H25"/>
    <x:mergeCell ref="A26:H26"/>
    <x:mergeCell ref="A27:H27"/>
    <x:mergeCell ref="A29:H29"/>
    <x:mergeCell ref="A30:H30"/>
    <x:mergeCell ref="A31:H31"/>
    <x:mergeCell ref="A32:H32"/>
    <x:mergeCell ref="A33:H33"/>
    <x:mergeCell ref="A34:H34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35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8" customHeight="1">
      <x:c r="A1" s="8" t="str">
        <x:v>13-WEEK CASH FLOW FORECAST   |   WORKED EXAMPLE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</x:row>
    <x:row r="2" ht="28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3" ht="25" customHeight="1">
      <x:c r="A3" s="16" t="str">
        <x:v>Week 1 starts (Monday)</x:v>
      </x:c>
      <x:c r="B3" s="24" t="n">
        <x:v>46328</x:v>
      </x:c>
    </x:row>
    <x:row r="4" ht="25" customHeight="1">
      <x:c r="A4" s="16" t="str">
        <x:v>Available opening cash (A$)</x:v>
      </x:c>
      <x:c r="B4" s="145" t="n">
        <x:v>42000</x:v>
      </x:c>
    </x:row>
    <x:row r="5" ht="25" customHeight="1">
      <x:c r="A5" s="16" t="str">
        <x:v>Minimum cash buffer (A$)</x:v>
      </x:c>
      <x:c r="B5" s="145" t="n">
        <x:v>20000</x:v>
      </x:c>
    </x:row>
    <x:row r="6" ht="26" customHeight="1">
      <x:c r="A6" s="13" t="str">
        <x:v>Blue text / light yellow cells are editable inputs. All amounts are cash in/out in AUD; no double counting.</x:v>
      </x:c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</x:row>
    <x:row r="8" ht="25" customHeight="1">
      <x:c r="A8" s="31" t="str">
        <x:v>CASH MOVEMENT (A$)</x:v>
      </x:c>
      <x:c r="B8" s="31" t="str">
        <x:v>W1</x:v>
      </x:c>
      <x:c r="C8" s="31" t="str">
        <x:v>W2</x:v>
      </x:c>
      <x:c r="D8" s="31" t="str">
        <x:v>W3</x:v>
      </x:c>
      <x:c r="E8" s="31" t="str">
        <x:v>W4</x:v>
      </x:c>
      <x:c r="F8" s="31" t="str">
        <x:v>W5</x:v>
      </x:c>
      <x:c r="G8" s="31" t="str">
        <x:v>W6</x:v>
      </x:c>
      <x:c r="H8" s="31" t="str">
        <x:v>W7</x:v>
      </x:c>
      <x:c r="I8" s="31" t="str">
        <x:v>W8</x:v>
      </x:c>
      <x:c r="J8" s="31" t="str">
        <x:v>W9</x:v>
      </x:c>
      <x:c r="K8" s="31" t="str">
        <x:v>W10</x:v>
      </x:c>
      <x:c r="L8" s="31" t="str">
        <x:v>W11</x:v>
      </x:c>
      <x:c r="M8" s="31" t="str">
        <x:v>W12</x:v>
      </x:c>
      <x:c r="N8" s="31" t="str">
        <x:v>W13</x:v>
      </x:c>
    </x:row>
    <x:row r="9" ht="25" customHeight="1">
      <x:c r="A9" s="34" t="str">
        <x:v>Week commencing</x:v>
      </x:c>
      <x:c r="B9" s="36" t="n">
        <x:f>$B$3+0</x:f>
        <x:v>46328</x:v>
      </x:c>
      <x:c r="C9" s="36" t="n">
        <x:f>$B$3+7</x:f>
        <x:v>46335</x:v>
      </x:c>
      <x:c r="D9" s="36" t="n">
        <x:f>$B$3+14</x:f>
        <x:v>46342</x:v>
      </x:c>
      <x:c r="E9" s="36" t="n">
        <x:f>$B$3+21</x:f>
        <x:v>46349</x:v>
      </x:c>
      <x:c r="F9" s="36" t="n">
        <x:f>$B$3+28</x:f>
        <x:v>46356</x:v>
      </x:c>
      <x:c r="G9" s="36" t="n">
        <x:f>$B$3+35</x:f>
        <x:v>46363</x:v>
      </x:c>
      <x:c r="H9" s="36" t="n">
        <x:f>$B$3+42</x:f>
        <x:v>46370</x:v>
      </x:c>
      <x:c r="I9" s="36" t="n">
        <x:f>$B$3+49</x:f>
        <x:v>46377</x:v>
      </x:c>
      <x:c r="J9" s="36" t="n">
        <x:f>$B$3+56</x:f>
        <x:v>46384</x:v>
      </x:c>
      <x:c r="K9" s="36" t="n">
        <x:f>$B$3+63</x:f>
        <x:v>46391</x:v>
      </x:c>
      <x:c r="L9" s="36" t="n">
        <x:f>$B$3+70</x:f>
        <x:v>46398</x:v>
      </x:c>
      <x:c r="M9" s="36" t="n">
        <x:f>$B$3+77</x:f>
        <x:v>46405</x:v>
      </x:c>
      <x:c r="N9" s="36" t="n">
        <x:f>$B$3+84</x:f>
        <x:v>46412</x:v>
      </x:c>
    </x:row>
    <x:row r="12" ht="27" customHeight="1">
      <x:c r="A12" s="52" t="str">
        <x:v>OPENING CASH</x:v>
      </x:c>
      <x:c r="B12" s="100" t="n">
        <x:f>$B$4</x:f>
        <x:v>42000</x:v>
      </x:c>
      <x:c r="C12" s="100" t="n">
        <x:f>B32</x:f>
        <x:v>45000</x:v>
      </x:c>
      <x:c r="D12" s="100" t="n">
        <x:f>C32</x:f>
        <x:v>33000</x:v>
      </x:c>
      <x:c r="E12" s="100" t="n">
        <x:f>D32</x:f>
        <x:v>41000</x:v>
      </x:c>
      <x:c r="F12" s="100" t="n">
        <x:f>E32</x:f>
        <x:v>8000</x:v>
      </x:c>
      <x:c r="G12" s="100" t="n">
        <x:f>F32</x:f>
        <x:v>21000</x:v>
      </x:c>
      <x:c r="H12" s="100" t="n">
        <x:f>G32</x:f>
        <x:v>18000</x:v>
      </x:c>
      <x:c r="I12" s="100" t="n">
        <x:f>H32</x:f>
        <x:v>30000</x:v>
      </x:c>
      <x:c r="J12" s="100" t="n">
        <x:f>I32</x:f>
        <x:v>18000</x:v>
      </x:c>
      <x:c r="K12" s="100" t="n">
        <x:f>J32</x:f>
        <x:v>27000</x:v>
      </x:c>
      <x:c r="L12" s="100" t="n">
        <x:f>K32</x:f>
        <x:v>31000</x:v>
      </x:c>
      <x:c r="M12" s="100" t="n">
        <x:f>L32</x:f>
        <x:v>18000</x:v>
      </x:c>
      <x:c r="N12" s="100" t="n">
        <x:f>M32</x:f>
        <x:v>32000</x:v>
      </x:c>
    </x:row>
    <x:row r="13" ht="22" customHeight="1">
      <x:c r="A13" s="53"/>
      <x:c r="B13" s="101"/>
      <x:c r="C13" s="101"/>
      <x:c r="D13" s="101"/>
      <x:c r="E13" s="101"/>
      <x:c r="F13" s="101"/>
      <x:c r="G13" s="101"/>
      <x:c r="H13" s="101"/>
      <x:c r="I13" s="101"/>
      <x:c r="J13" s="101"/>
      <x:c r="K13" s="101"/>
      <x:c r="L13" s="101"/>
      <x:c r="M13" s="101"/>
      <x:c r="N13" s="101"/>
    </x:row>
    <x:row r="14" ht="24" customHeight="1">
      <x:c r="A14" s="110" t="str">
        <x:v>CASH IN</x:v>
      </x:c>
      <x:c r="B14" s="102"/>
      <x:c r="C14" s="102"/>
      <x:c r="D14" s="102"/>
      <x:c r="E14" s="102"/>
      <x:c r="F14" s="102"/>
      <x:c r="G14" s="102"/>
      <x:c r="H14" s="102"/>
      <x:c r="I14" s="102"/>
      <x:c r="J14" s="102"/>
      <x:c r="K14" s="102"/>
      <x:c r="L14" s="102"/>
      <x:c r="M14" s="102"/>
      <x:c r="N14" s="102"/>
    </x:row>
    <x:row r="15" ht="22" customHeight="1">
      <x:c r="A15" s="53" t="str">
        <x:v>Customer invoice receipts</x:v>
      </x:c>
      <x:c r="B15" s="103" t="n">
        <x:v>30000</x:v>
      </x:c>
      <x:c r="C15" s="103" t="n">
        <x:v>22000</x:v>
      </x:c>
      <x:c r="D15" s="103" t="n">
        <x:v>33000</x:v>
      </x:c>
      <x:c r="E15" s="103" t="n">
        <x:v>21000</x:v>
      </x:c>
      <x:c r="F15" s="103" t="n">
        <x:v>41000</x:v>
      </x:c>
      <x:c r="G15" s="103" t="n">
        <x:v>28000</x:v>
      </x:c>
      <x:c r="H15" s="103" t="n">
        <x:v>36000</x:v>
      </x:c>
      <x:c r="I15" s="103" t="n">
        <x:v>20000</x:v>
      </x:c>
      <x:c r="J15" s="103" t="n">
        <x:v>39000</x:v>
      </x:c>
      <x:c r="K15" s="103" t="n">
        <x:v>31000</x:v>
      </x:c>
      <x:c r="L15" s="103" t="n">
        <x:v>25000</x:v>
      </x:c>
      <x:c r="M15" s="103" t="n">
        <x:v>40000</x:v>
      </x:c>
      <x:c r="N15" s="103" t="n">
        <x:v>33000</x:v>
      </x:c>
    </x:row>
    <x:row r="16" ht="22" customHeight="1">
      <x:c r="A16" s="53" t="str">
        <x:v>Cash sales / new receipts</x:v>
      </x:c>
      <x:c r="B16" s="103" t="n">
        <x:v>4000</x:v>
      </x:c>
      <x:c r="C16" s="103" t="n">
        <x:v>5000</x:v>
      </x:c>
      <x:c r="D16" s="103" t="n">
        <x:v>5000</x:v>
      </x:c>
      <x:c r="E16" s="103" t="n">
        <x:v>3000</x:v>
      </x:c>
      <x:c r="F16" s="103" t="n">
        <x:v>7000</x:v>
      </x:c>
      <x:c r="G16" s="103" t="n">
        <x:v>3000</x:v>
      </x:c>
      <x:c r="H16" s="103" t="n">
        <x:v>6000</x:v>
      </x:c>
      <x:c r="I16" s="103" t="n">
        <x:v>5000</x:v>
      </x:c>
      <x:c r="J16" s="103" t="n">
        <x:v>6000</x:v>
      </x:c>
      <x:c r="K16" s="103" t="n">
        <x:v>6000</x:v>
      </x:c>
      <x:c r="L16" s="103" t="n">
        <x:v>4000</x:v>
      </x:c>
      <x:c r="M16" s="103" t="n">
        <x:v>5000</x:v>
      </x:c>
      <x:c r="N16" s="103" t="n">
        <x:v>6000</x:v>
      </x:c>
    </x:row>
    <x:row r="17" ht="22" customHeight="1">
      <x:c r="A17" s="53" t="str">
        <x:v>Other available cash received</x:v>
      </x:c>
      <x:c r="B17" s="103"/>
      <x:c r="C17" s="103"/>
      <x:c r="D17" s="103"/>
      <x:c r="E17" s="103"/>
      <x:c r="F17" s="103"/>
      <x:c r="G17" s="103"/>
      <x:c r="H17" s="103"/>
      <x:c r="I17" s="103"/>
      <x:c r="J17" s="103"/>
      <x:c r="K17" s="103"/>
      <x:c r="L17" s="103"/>
      <x:c r="M17" s="103"/>
      <x:c r="N17" s="103"/>
    </x:row>
    <x:row r="18" ht="27" customHeight="1">
      <x:c r="A18" s="52" t="str">
        <x:v>TOTAL CASH IN</x:v>
      </x:c>
      <x:c r="B18" s="100" t="n">
        <x:f>SUM(B15:B17)</x:f>
        <x:v>34000</x:v>
      </x:c>
      <x:c r="C18" s="100" t="n">
        <x:f>SUM(C15:C17)</x:f>
        <x:v>27000</x:v>
      </x:c>
      <x:c r="D18" s="100" t="n">
        <x:f>SUM(D15:D17)</x:f>
        <x:v>38000</x:v>
      </x:c>
      <x:c r="E18" s="100" t="n">
        <x:f>SUM(E15:E17)</x:f>
        <x:v>24000</x:v>
      </x:c>
      <x:c r="F18" s="100" t="n">
        <x:f>SUM(F15:F17)</x:f>
        <x:v>48000</x:v>
      </x:c>
      <x:c r="G18" s="100" t="n">
        <x:f>SUM(G15:G17)</x:f>
        <x:v>31000</x:v>
      </x:c>
      <x:c r="H18" s="100" t="n">
        <x:f>SUM(H15:H17)</x:f>
        <x:v>42000</x:v>
      </x:c>
      <x:c r="I18" s="100" t="n">
        <x:f>SUM(I15:I17)</x:f>
        <x:v>25000</x:v>
      </x:c>
      <x:c r="J18" s="100" t="n">
        <x:f>SUM(J15:J17)</x:f>
        <x:v>45000</x:v>
      </x:c>
      <x:c r="K18" s="100" t="n">
        <x:f>SUM(K15:K17)</x:f>
        <x:v>37000</x:v>
      </x:c>
      <x:c r="L18" s="100" t="n">
        <x:f>SUM(L15:L17)</x:f>
        <x:v>29000</x:v>
      </x:c>
      <x:c r="M18" s="100" t="n">
        <x:f>SUM(M15:M17)</x:f>
        <x:v>45000</x:v>
      </x:c>
      <x:c r="N18" s="100" t="n">
        <x:f>SUM(N15:N17)</x:f>
        <x:v>39000</x:v>
      </x:c>
    </x:row>
    <x:row r="19" ht="22" customHeight="1">
      <x:c r="A19" s="53"/>
      <x:c r="B19" s="101"/>
      <x:c r="C19" s="101"/>
      <x:c r="D19" s="101"/>
      <x:c r="E19" s="101"/>
      <x:c r="F19" s="101"/>
      <x:c r="G19" s="101"/>
      <x:c r="H19" s="101"/>
      <x:c r="I19" s="101"/>
      <x:c r="J19" s="101"/>
      <x:c r="K19" s="101"/>
      <x:c r="L19" s="101"/>
      <x:c r="M19" s="101"/>
      <x:c r="N19" s="101"/>
    </x:row>
    <x:row r="20" ht="24" customHeight="1">
      <x:c r="A20" s="110" t="str">
        <x:v>CASH OUT</x:v>
      </x:c>
      <x:c r="B20" s="102"/>
      <x:c r="C20" s="102"/>
      <x:c r="D20" s="102"/>
      <x:c r="E20" s="102"/>
      <x:c r="F20" s="102"/>
      <x:c r="G20" s="102"/>
      <x:c r="H20" s="102"/>
      <x:c r="I20" s="102"/>
      <x:c r="J20" s="102"/>
      <x:c r="K20" s="102"/>
      <x:c r="L20" s="102"/>
      <x:c r="M20" s="102"/>
      <x:c r="N20" s="102"/>
    </x:row>
    <x:row r="21" ht="22" customHeight="1">
      <x:c r="A21" s="53" t="str">
        <x:v>Suppliers / stock</x:v>
      </x:c>
      <x:c r="B21" s="103" t="n">
        <x:v>23000</x:v>
      </x:c>
      <x:c r="C21" s="103" t="n">
        <x:v>22500</x:v>
      </x:c>
      <x:c r="D21" s="103" t="n">
        <x:v>26000</x:v>
      </x:c>
      <x:c r="E21" s="103" t="n">
        <x:v>20500</x:v>
      </x:c>
      <x:c r="F21" s="103" t="n">
        <x:v>24500</x:v>
      </x:c>
      <x:c r="G21" s="103" t="n">
        <x:v>17500</x:v>
      </x:c>
      <x:c r="H21" s="103" t="n">
        <x:v>26000</x:v>
      </x:c>
      <x:c r="I21" s="103" t="n">
        <x:v>14500</x:v>
      </x:c>
      <x:c r="J21" s="103" t="n">
        <x:v>25500</x:v>
      </x:c>
      <x:c r="K21" s="103" t="n">
        <x:v>16500</x:v>
      </x:c>
      <x:c r="L21" s="103" t="n">
        <x:v>33000</x:v>
      </x:c>
      <x:c r="M21" s="103" t="n">
        <x:v>14500</x:v>
      </x:c>
      <x:c r="N21" s="103" t="n">
        <x:v>23500</x:v>
      </x:c>
    </x:row>
    <x:row r="22" ht="22" customHeight="1">
      <x:c r="A22" s="53" t="str">
        <x:v>Net wages</x:v>
      </x:c>
      <x:c r="B22" s="103" t="n">
        <x:v>0</x:v>
      </x:c>
      <x:c r="C22" s="103" t="n">
        <x:v>11000</x:v>
      </x:c>
      <x:c r="D22" s="103" t="n">
        <x:v>0</x:v>
      </x:c>
      <x:c r="E22" s="103" t="n">
        <x:v>11000</x:v>
      </x:c>
      <x:c r="F22" s="103" t="n">
        <x:v>0</x:v>
      </x:c>
      <x:c r="G22" s="103" t="n">
        <x:v>11000</x:v>
      </x:c>
      <x:c r="H22" s="103" t="n">
        <x:v>0</x:v>
      </x:c>
      <x:c r="I22" s="103" t="n">
        <x:v>11000</x:v>
      </x:c>
      <x:c r="J22" s="103" t="n">
        <x:v>0</x:v>
      </x:c>
      <x:c r="K22" s="103" t="n">
        <x:v>11000</x:v>
      </x:c>
      <x:c r="L22" s="103" t="n">
        <x:v>0</x:v>
      </x:c>
      <x:c r="M22" s="103" t="n">
        <x:v>11000</x:v>
      </x:c>
      <x:c r="N22" s="103" t="n">
        <x:v>0</x:v>
      </x:c>
    </x:row>
    <x:row r="23" ht="22" customHeight="1">
      <x:c r="A23" s="53" t="str">
        <x:v>Super payments</x:v>
      </x:c>
      <x:c r="B23" s="103" t="n">
        <x:v>0</x:v>
      </x:c>
      <x:c r="C23" s="103" t="n">
        <x:v>1500</x:v>
      </x:c>
      <x:c r="D23" s="103" t="n">
        <x:v>0</x:v>
      </x:c>
      <x:c r="E23" s="103" t="n">
        <x:v>1500</x:v>
      </x:c>
      <x:c r="F23" s="103" t="n">
        <x:v>0</x:v>
      </x:c>
      <x:c r="G23" s="103" t="n">
        <x:v>1500</x:v>
      </x:c>
      <x:c r="H23" s="103" t="n">
        <x:v>0</x:v>
      </x:c>
      <x:c r="I23" s="103" t="n">
        <x:v>1500</x:v>
      </x:c>
      <x:c r="J23" s="103" t="n">
        <x:v>0</x:v>
      </x:c>
      <x:c r="K23" s="103" t="n">
        <x:v>1500</x:v>
      </x:c>
      <x:c r="L23" s="103" t="n">
        <x:v>0</x:v>
      </x:c>
      <x:c r="M23" s="103" t="n">
        <x:v>1500</x:v>
      </x:c>
      <x:c r="N23" s="103" t="n">
        <x:v>0</x:v>
      </x:c>
    </x:row>
    <x:row r="24" ht="22" customHeight="1">
      <x:c r="A24" s="53" t="str">
        <x:v>BAS / PAYG / other ATO</x:v>
      </x:c>
      <x:c r="B24" s="103" t="n">
        <x:v>0</x:v>
      </x:c>
      <x:c r="C24" s="103" t="n">
        <x:v>0</x:v>
      </x:c>
      <x:c r="D24" s="103" t="n">
        <x:v>0</x:v>
      </x:c>
      <x:c r="E24" s="103" t="n">
        <x:v>20000</x:v>
      </x:c>
      <x:c r="F24" s="103" t="n">
        <x:v>0</x:v>
      </x:c>
      <x:c r="G24" s="103" t="n">
        <x:v>0</x:v>
      </x:c>
      <x:c r="H24" s="103" t="n">
        <x:v>0</x:v>
      </x:c>
      <x:c r="I24" s="103" t="n">
        <x:v>0</x:v>
      </x:c>
      <x:c r="J24" s="103" t="n">
        <x:v>0</x:v>
      </x:c>
      <x:c r="K24" s="103" t="n">
        <x:v>0</x:v>
      </x:c>
      <x:c r="L24" s="103" t="n">
        <x:v>5000</x:v>
      </x:c>
      <x:c r="M24" s="103" t="n">
        <x:v>0</x:v>
      </x:c>
      <x:c r="N24" s="103" t="n">
        <x:v>0</x:v>
      </x:c>
    </x:row>
    <x:row r="25" ht="22" customHeight="1">
      <x:c r="A25" s="53" t="str">
        <x:v>Rent and utilities</x:v>
      </x:c>
      <x:c r="B25" s="103" t="n">
        <x:v>4000</x:v>
      </x:c>
      <x:c r="C25" s="103" t="n">
        <x:v>0</x:v>
      </x:c>
      <x:c r="D25" s="103" t="n">
        <x:v>0</x:v>
      </x:c>
      <x:c r="E25" s="103" t="n">
        <x:v>0</x:v>
      </x:c>
      <x:c r="F25" s="103" t="n">
        <x:v>4000</x:v>
      </x:c>
      <x:c r="G25" s="103" t="n">
        <x:v>0</x:v>
      </x:c>
      <x:c r="H25" s="103" t="n">
        <x:v>0</x:v>
      </x:c>
      <x:c r="I25" s="103" t="n">
        <x:v>0</x:v>
      </x:c>
      <x:c r="J25" s="103" t="n">
        <x:v>4000</x:v>
      </x:c>
      <x:c r="K25" s="103" t="n">
        <x:v>0</x:v>
      </x:c>
      <x:c r="L25" s="103" t="n">
        <x:v>0</x:v>
      </x:c>
      <x:c r="M25" s="103" t="n">
        <x:v>0</x:v>
      </x:c>
      <x:c r="N25" s="103" t="n">
        <x:v>4000</x:v>
      </x:c>
    </x:row>
    <x:row r="26" ht="22" customHeight="1">
      <x:c r="A26" s="53" t="str">
        <x:v>Loan repayments</x:v>
      </x:c>
      <x:c r="B26" s="103" t="n">
        <x:v>0</x:v>
      </x:c>
      <x:c r="C26" s="103" t="n">
        <x:v>0</x:v>
      </x:c>
      <x:c r="D26" s="103" t="n">
        <x:v>0</x:v>
      </x:c>
      <x:c r="E26" s="103" t="n">
        <x:v>0</x:v>
      </x:c>
      <x:c r="F26" s="103" t="n">
        <x:v>2500</x:v>
      </x:c>
      <x:c r="G26" s="103" t="n">
        <x:v>0</x:v>
      </x:c>
      <x:c r="H26" s="103" t="n">
        <x:v>0</x:v>
      </x:c>
      <x:c r="I26" s="103" t="n">
        <x:v>0</x:v>
      </x:c>
      <x:c r="J26" s="103" t="n">
        <x:v>2500</x:v>
      </x:c>
      <x:c r="K26" s="103" t="n">
        <x:v>0</x:v>
      </x:c>
      <x:c r="L26" s="103" t="n">
        <x:v>0</x:v>
      </x:c>
      <x:c r="M26" s="103" t="n">
        <x:v>0</x:v>
      </x:c>
      <x:c r="N26" s="103" t="n">
        <x:v>2500</x:v>
      </x:c>
    </x:row>
    <x:row r="27" ht="22" customHeight="1">
      <x:c r="A27" s="53" t="str">
        <x:v>Other operating payments</x:v>
      </x:c>
      <x:c r="B27" s="103" t="n">
        <x:v>4000</x:v>
      </x:c>
      <x:c r="C27" s="103" t="n">
        <x:v>4000</x:v>
      </x:c>
      <x:c r="D27" s="103" t="n">
        <x:v>4000</x:v>
      </x:c>
      <x:c r="E27" s="103" t="n">
        <x:v>4000</x:v>
      </x:c>
      <x:c r="F27" s="103" t="n">
        <x:v>4000</x:v>
      </x:c>
      <x:c r="G27" s="103" t="n">
        <x:v>4000</x:v>
      </x:c>
      <x:c r="H27" s="103" t="n">
        <x:v>4000</x:v>
      </x:c>
      <x:c r="I27" s="103" t="n">
        <x:v>4000</x:v>
      </x:c>
      <x:c r="J27" s="103" t="n">
        <x:v>4000</x:v>
      </x:c>
      <x:c r="K27" s="103" t="n">
        <x:v>4000</x:v>
      </x:c>
      <x:c r="L27" s="103" t="n">
        <x:v>4000</x:v>
      </x:c>
      <x:c r="M27" s="103" t="n">
        <x:v>4000</x:v>
      </x:c>
      <x:c r="N27" s="103" t="n">
        <x:v>4000</x:v>
      </x:c>
    </x:row>
    <x:row r="28" ht="22" customHeight="1">
      <x:c r="A28" s="53" t="str">
        <x:v>Equipment / one-offs</x:v>
      </x:c>
      <x:c r="B28" s="103" t="n">
        <x:v>0</x:v>
      </x:c>
      <x:c r="C28" s="103" t="n">
        <x:v>0</x:v>
      </x:c>
      <x:c r="D28" s="103" t="n">
        <x:v>0</x:v>
      </x:c>
      <x:c r="E28" s="103" t="n">
        <x:v>0</x:v>
      </x:c>
      <x:c r="F28" s="103" t="n">
        <x:v>0</x:v>
      </x:c>
      <x:c r="G28" s="103" t="n">
        <x:v>0</x:v>
      </x:c>
      <x:c r="H28" s="103" t="n">
        <x:v>0</x:v>
      </x:c>
      <x:c r="I28" s="103" t="n">
        <x:v>6000</x:v>
      </x:c>
      <x:c r="J28" s="103" t="n">
        <x:v>0</x:v>
      </x:c>
      <x:c r="K28" s="103" t="n">
        <x:v>0</x:v>
      </x:c>
      <x:c r="L28" s="103" t="n">
        <x:v>0</x:v>
      </x:c>
      <x:c r="M28" s="103" t="n">
        <x:v>0</x:v>
      </x:c>
      <x:c r="N28" s="103" t="n">
        <x:v>0</x:v>
      </x:c>
    </x:row>
    <x:row r="29" ht="27" customHeight="1">
      <x:c r="A29" s="52" t="str">
        <x:v>TOTAL CASH OUT</x:v>
      </x:c>
      <x:c r="B29" s="100" t="n">
        <x:f>SUM(B21:B28)</x:f>
        <x:v>31000</x:v>
      </x:c>
      <x:c r="C29" s="100" t="n">
        <x:f>SUM(C21:C28)</x:f>
        <x:v>39000</x:v>
      </x:c>
      <x:c r="D29" s="100" t="n">
        <x:f>SUM(D21:D28)</x:f>
        <x:v>30000</x:v>
      </x:c>
      <x:c r="E29" s="100" t="n">
        <x:f>SUM(E21:E28)</x:f>
        <x:v>57000</x:v>
      </x:c>
      <x:c r="F29" s="100" t="n">
        <x:f>SUM(F21:F28)</x:f>
        <x:v>35000</x:v>
      </x:c>
      <x:c r="G29" s="100" t="n">
        <x:f>SUM(G21:G28)</x:f>
        <x:v>34000</x:v>
      </x:c>
      <x:c r="H29" s="100" t="n">
        <x:f>SUM(H21:H28)</x:f>
        <x:v>30000</x:v>
      </x:c>
      <x:c r="I29" s="100" t="n">
        <x:f>SUM(I21:I28)</x:f>
        <x:v>37000</x:v>
      </x:c>
      <x:c r="J29" s="100" t="n">
        <x:f>SUM(J21:J28)</x:f>
        <x:v>36000</x:v>
      </x:c>
      <x:c r="K29" s="100" t="n">
        <x:f>SUM(K21:K28)</x:f>
        <x:v>33000</x:v>
      </x:c>
      <x:c r="L29" s="100" t="n">
        <x:f>SUM(L21:L28)</x:f>
        <x:v>42000</x:v>
      </x:c>
      <x:c r="M29" s="100" t="n">
        <x:f>SUM(M21:M28)</x:f>
        <x:v>31000</x:v>
      </x:c>
      <x:c r="N29" s="100" t="n">
        <x:f>SUM(N21:N28)</x:f>
        <x:v>34000</x:v>
      </x:c>
    </x:row>
    <x:row r="30" ht="22" customHeight="1">
      <x:c r="A30" s="53"/>
      <x:c r="B30" s="101"/>
      <x:c r="C30" s="101"/>
      <x:c r="D30" s="101"/>
      <x:c r="E30" s="101"/>
      <x:c r="F30" s="101"/>
      <x:c r="G30" s="101"/>
      <x:c r="H30" s="101"/>
      <x:c r="I30" s="101"/>
      <x:c r="J30" s="101"/>
      <x:c r="K30" s="101"/>
      <x:c r="L30" s="101"/>
      <x:c r="M30" s="101"/>
      <x:c r="N30" s="101"/>
    </x:row>
    <x:row r="31" ht="27" customHeight="1">
      <x:c r="A31" s="52" t="str">
        <x:v>NET CASH MOVEMENT</x:v>
      </x:c>
      <x:c r="B31" s="100" t="n">
        <x:f>B18-B29</x:f>
        <x:v>3000</x:v>
      </x:c>
      <x:c r="C31" s="100" t="n">
        <x:f>C18-C29</x:f>
        <x:v>-12000</x:v>
      </x:c>
      <x:c r="D31" s="100" t="n">
        <x:f>D18-D29</x:f>
        <x:v>8000</x:v>
      </x:c>
      <x:c r="E31" s="100" t="n">
        <x:f>E18-E29</x:f>
        <x:v>-33000</x:v>
      </x:c>
      <x:c r="F31" s="100" t="n">
        <x:f>F18-F29</x:f>
        <x:v>13000</x:v>
      </x:c>
      <x:c r="G31" s="100" t="n">
        <x:f>G18-G29</x:f>
        <x:v>-3000</x:v>
      </x:c>
      <x:c r="H31" s="100" t="n">
        <x:f>H18-H29</x:f>
        <x:v>12000</x:v>
      </x:c>
      <x:c r="I31" s="100" t="n">
        <x:f>I18-I29</x:f>
        <x:v>-12000</x:v>
      </x:c>
      <x:c r="J31" s="100" t="n">
        <x:f>J18-J29</x:f>
        <x:v>9000</x:v>
      </x:c>
      <x:c r="K31" s="100" t="n">
        <x:f>K18-K29</x:f>
        <x:v>4000</x:v>
      </x:c>
      <x:c r="L31" s="100" t="n">
        <x:f>L18-L29</x:f>
        <x:v>-13000</x:v>
      </x:c>
      <x:c r="M31" s="100" t="n">
        <x:f>M18-M29</x:f>
        <x:v>14000</x:v>
      </x:c>
      <x:c r="N31" s="100" t="n">
        <x:f>N18-N29</x:f>
        <x:v>5000</x:v>
      </x:c>
    </x:row>
    <x:row r="32" ht="27" customHeight="1">
      <x:c r="A32" s="55" t="str">
        <x:v>CLOSING CASH</x:v>
      </x:c>
      <x:c r="B32" s="104" t="n">
        <x:f>B12+B31</x:f>
        <x:v>45000</x:v>
      </x:c>
      <x:c r="C32" s="104" t="n">
        <x:f>C12+C31</x:f>
        <x:v>33000</x:v>
      </x:c>
      <x:c r="D32" s="104" t="n">
        <x:f>D12+D31</x:f>
        <x:v>41000</x:v>
      </x:c>
      <x:c r="E32" s="104" t="n">
        <x:f>E12+E31</x:f>
        <x:v>8000</x:v>
      </x:c>
      <x:c r="F32" s="104" t="n">
        <x:f>F12+F31</x:f>
        <x:v>21000</x:v>
      </x:c>
      <x:c r="G32" s="104" t="n">
        <x:f>G12+G31</x:f>
        <x:v>18000</x:v>
      </x:c>
      <x:c r="H32" s="104" t="n">
        <x:f>H12+H31</x:f>
        <x:v>30000</x:v>
      </x:c>
      <x:c r="I32" s="104" t="n">
        <x:f>I12+I31</x:f>
        <x:v>18000</x:v>
      </x:c>
      <x:c r="J32" s="104" t="n">
        <x:f>J12+J31</x:f>
        <x:v>27000</x:v>
      </x:c>
      <x:c r="K32" s="104" t="n">
        <x:f>K12+K31</x:f>
        <x:v>31000</x:v>
      </x:c>
      <x:c r="L32" s="104" t="n">
        <x:f>L12+L31</x:f>
        <x:v>18000</x:v>
      </x:c>
      <x:c r="M32" s="104" t="n">
        <x:f>M12+M31</x:f>
        <x:v>32000</x:v>
      </x:c>
      <x:c r="N32" s="104" t="n">
        <x:f>N12+N31</x:f>
        <x:v>37000</x:v>
      </x:c>
    </x:row>
    <x:row r="33" ht="22" customHeight="1">
      <x:c r="A33" s="53" t="str">
        <x:v>Minimum cash buffer</x:v>
      </x:c>
      <x:c r="B33" s="101" t="n">
        <x:f>$B$5</x:f>
        <x:v>20000</x:v>
      </x:c>
      <x:c r="C33" s="101" t="n">
        <x:f>$B$5</x:f>
        <x:v>20000</x:v>
      </x:c>
      <x:c r="D33" s="101" t="n">
        <x:f>$B$5</x:f>
        <x:v>20000</x:v>
      </x:c>
      <x:c r="E33" s="101" t="n">
        <x:f>$B$5</x:f>
        <x:v>20000</x:v>
      </x:c>
      <x:c r="F33" s="101" t="n">
        <x:f>$B$5</x:f>
        <x:v>20000</x:v>
      </x:c>
      <x:c r="G33" s="101" t="n">
        <x:f>$B$5</x:f>
        <x:v>20000</x:v>
      </x:c>
      <x:c r="H33" s="101" t="n">
        <x:f>$B$5</x:f>
        <x:v>20000</x:v>
      </x:c>
      <x:c r="I33" s="101" t="n">
        <x:f>$B$5</x:f>
        <x:v>20000</x:v>
      </x:c>
      <x:c r="J33" s="101" t="n">
        <x:f>$B$5</x:f>
        <x:v>20000</x:v>
      </x:c>
      <x:c r="K33" s="101" t="n">
        <x:f>$B$5</x:f>
        <x:v>20000</x:v>
      </x:c>
      <x:c r="L33" s="101" t="n">
        <x:f>$B$5</x:f>
        <x:v>20000</x:v>
      </x:c>
      <x:c r="M33" s="101" t="n">
        <x:f>$B$5</x:f>
        <x:v>20000</x:v>
      </x:c>
      <x:c r="N33" s="101" t="n">
        <x:f>$B$5</x:f>
        <x:v>20000</x:v>
      </x:c>
    </x:row>
    <x:row r="34" ht="27" customHeight="1">
      <x:c r="A34" s="55" t="str">
        <x:v>ABOVE / (BELOW) BUFFER</x:v>
      </x:c>
      <x:c r="B34" s="104" t="n">
        <x:f>B32-B33</x:f>
        <x:v>25000</x:v>
      </x:c>
      <x:c r="C34" s="104" t="n">
        <x:f>C32-C33</x:f>
        <x:v>13000</x:v>
      </x:c>
      <x:c r="D34" s="104" t="n">
        <x:f>D32-D33</x:f>
        <x:v>21000</x:v>
      </x:c>
      <x:c r="E34" s="104" t="n">
        <x:f>E32-E33</x:f>
        <x:v>-12000</x:v>
      </x:c>
      <x:c r="F34" s="104" t="n">
        <x:f>F32-F33</x:f>
        <x:v>1000</x:v>
      </x:c>
      <x:c r="G34" s="104" t="n">
        <x:f>G32-G33</x:f>
        <x:v>-2000</x:v>
      </x:c>
      <x:c r="H34" s="104" t="n">
        <x:f>H32-H33</x:f>
        <x:v>10000</x:v>
      </x:c>
      <x:c r="I34" s="104" t="n">
        <x:f>I32-I33</x:f>
        <x:v>-2000</x:v>
      </x:c>
      <x:c r="J34" s="104" t="n">
        <x:f>J32-J33</x:f>
        <x:v>7000</x:v>
      </x:c>
      <x:c r="K34" s="104" t="n">
        <x:f>K32-K33</x:f>
        <x:v>11000</x:v>
      </x:c>
      <x:c r="L34" s="104" t="n">
        <x:f>L32-L33</x:f>
        <x:v>-2000</x:v>
      </x:c>
      <x:c r="M34" s="104" t="n">
        <x:f>M32-M33</x:f>
        <x:v>12000</x:v>
      </x:c>
      <x:c r="N34" s="104" t="n">
        <x:f>N32-N33</x:f>
        <x:v>17000</x:v>
      </x:c>
    </x:row>
    <x:row r="35" ht="27" customHeight="1">
      <x:c r="A35" s="55" t="str">
        <x:v>WEEKLY POSITION</x:v>
      </x:c>
      <x:c r="B35" s="65" t="str">
        <x:f>IF(AND($B$4=0,SUM($B$15:$N$17,$B$21:$N$28)=0),"ADD INPUTS",IF(B32&lt;0,"NEGATIVE CASH",IF(B32&lt;B33,"BELOW BUFFER","ON TRACK")))</x:f>
        <x:v>ON TRACK</x:v>
      </x:c>
      <x:c r="C35" s="65" t="str">
        <x:f>IF(AND($B$4=0,SUM($B$15:$N$17,$B$21:$N$28)=0),"ADD INPUTS",IF(C32&lt;0,"NEGATIVE CASH",IF(C32&lt;C33,"BELOW BUFFER","ON TRACK")))</x:f>
        <x:v>ON TRACK</x:v>
      </x:c>
      <x:c r="D35" s="65" t="str">
        <x:f>IF(AND($B$4=0,SUM($B$15:$N$17,$B$21:$N$28)=0),"ADD INPUTS",IF(D32&lt;0,"NEGATIVE CASH",IF(D32&lt;D33,"BELOW BUFFER","ON TRACK")))</x:f>
        <x:v>ON TRACK</x:v>
      </x:c>
      <x:c r="E35" s="65" t="str">
        <x:f>IF(AND($B$4=0,SUM($B$15:$N$17,$B$21:$N$28)=0),"ADD INPUTS",IF(E32&lt;0,"NEGATIVE CASH",IF(E32&lt;E33,"BELOW BUFFER","ON TRACK")))</x:f>
        <x:v>BELOW BUFFER</x:v>
      </x:c>
      <x:c r="F35" s="65" t="str">
        <x:f>IF(AND($B$4=0,SUM($B$15:$N$17,$B$21:$N$28)=0),"ADD INPUTS",IF(F32&lt;0,"NEGATIVE CASH",IF(F32&lt;F33,"BELOW BUFFER","ON TRACK")))</x:f>
        <x:v>ON TRACK</x:v>
      </x:c>
      <x:c r="G35" s="65" t="str">
        <x:f>IF(AND($B$4=0,SUM($B$15:$N$17,$B$21:$N$28)=0),"ADD INPUTS",IF(G32&lt;0,"NEGATIVE CASH",IF(G32&lt;G33,"BELOW BUFFER","ON TRACK")))</x:f>
        <x:v>BELOW BUFFER</x:v>
      </x:c>
      <x:c r="H35" s="65" t="str">
        <x:f>IF(AND($B$4=0,SUM($B$15:$N$17,$B$21:$N$28)=0),"ADD INPUTS",IF(H32&lt;0,"NEGATIVE CASH",IF(H32&lt;H33,"BELOW BUFFER","ON TRACK")))</x:f>
        <x:v>ON TRACK</x:v>
      </x:c>
      <x:c r="I35" s="65" t="str">
        <x:f>IF(AND($B$4=0,SUM($B$15:$N$17,$B$21:$N$28)=0),"ADD INPUTS",IF(I32&lt;0,"NEGATIVE CASH",IF(I32&lt;I33,"BELOW BUFFER","ON TRACK")))</x:f>
        <x:v>BELOW BUFFER</x:v>
      </x:c>
      <x:c r="J35" s="65" t="str">
        <x:f>IF(AND($B$4=0,SUM($B$15:$N$17,$B$21:$N$28)=0),"ADD INPUTS",IF(J32&lt;0,"NEGATIVE CASH",IF(J32&lt;J33,"BELOW BUFFER","ON TRACK")))</x:f>
        <x:v>ON TRACK</x:v>
      </x:c>
      <x:c r="K35" s="65" t="str">
        <x:f>IF(AND($B$4=0,SUM($B$15:$N$17,$B$21:$N$28)=0),"ADD INPUTS",IF(K32&lt;0,"NEGATIVE CASH",IF(K32&lt;K33,"BELOW BUFFER","ON TRACK")))</x:f>
        <x:v>ON TRACK</x:v>
      </x:c>
      <x:c r="L35" s="65" t="str">
        <x:f>IF(AND($B$4=0,SUM($B$15:$N$17,$B$21:$N$28)=0),"ADD INPUTS",IF(L32&lt;0,"NEGATIVE CASH",IF(L32&lt;L33,"BELOW BUFFER","ON TRACK")))</x:f>
        <x:v>BELOW BUFFER</x:v>
      </x:c>
      <x:c r="M35" s="65" t="str">
        <x:f>IF(AND($B$4=0,SUM($B$15:$N$17,$B$21:$N$28)=0),"ADD INPUTS",IF(M32&lt;0,"NEGATIVE CASH",IF(M32&lt;M33,"BELOW BUFFER","ON TRACK")))</x:f>
        <x:v>ON TRACK</x:v>
      </x:c>
      <x:c r="N35" s="65" t="str">
        <x:f>IF(AND($B$4=0,SUM($B$15:$N$17,$B$21:$N$28)=0),"ADD INPUTS",IF(N32&lt;0,"NEGATIVE CASH",IF(N32&lt;N33,"BELOW BUFFER","ON TRACK")))</x:f>
        <x:v>ON TRACK</x:v>
      </x:c>
    </x:row>
    <x:row r="37" ht="26" customHeight="1">
      <x:c r="A37" s="50" t="str">
        <x:v>Important: Each column covers a whole week. If one day is tight, check that day's payments separately.</x:v>
      </x:c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  <x:c r="L37" s="50"/>
      <x:c r="M37" s="50"/>
      <x:c r="N37" s="50"/>
    </x:row>
  </x:sheetData>
  <x:mergeCells>
    <x:mergeCell ref="A1:N2"/>
    <x:mergeCell ref="A6:N6"/>
    <x:mergeCell ref="A37:N37"/>
  </x:mergeCells>
  <x:conditionalFormatting sqref="B34:N34">
    <x:cfRule type="cellIs" dxfId="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835c6b98e152436b"/>
</x:worksheet>
</file>

<file path=xl/worksheets/sheet3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35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8" customHeight="1">
      <x:c r="A1" s="8" t="str">
        <x:v>13-WEEK CASH FLOW FORECAST   |   YOUR TEMPLATE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</x:row>
    <x:row r="2" ht="28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3" ht="25" customHeight="1">
      <x:c r="A3" s="16" t="str">
        <x:v>Week 1 starts (Monday)</x:v>
      </x:c>
      <x:c r="B3" s="24" t="n">
        <x:v>46328</x:v>
      </x:c>
    </x:row>
    <x:row r="4" ht="25" customHeight="1">
      <x:c r="A4" s="16" t="str">
        <x:v>Available opening cash (A$)</x:v>
      </x:c>
      <x:c r="B4" s="145" t="n">
        <x:v>0</x:v>
      </x:c>
    </x:row>
    <x:row r="5" ht="25" customHeight="1">
      <x:c r="A5" s="16" t="str">
        <x:v>Minimum cash buffer (A$)</x:v>
      </x:c>
      <x:c r="B5" s="145" t="n">
        <x:v>20000</x:v>
      </x:c>
    </x:row>
    <x:row r="6" ht="26" customHeight="1">
      <x:c r="A6" s="13" t="str">
        <x:v>Blue text / light yellow cells are editable inputs. All amounts are cash in/out in AUD; no double counting.</x:v>
      </x:c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</x:row>
    <x:row r="8" ht="25" customHeight="1">
      <x:c r="A8" s="31" t="str">
        <x:v>CASH MOVEMENT (A$)</x:v>
      </x:c>
      <x:c r="B8" s="31" t="str">
        <x:v>W1</x:v>
      </x:c>
      <x:c r="C8" s="31" t="str">
        <x:v>W2</x:v>
      </x:c>
      <x:c r="D8" s="31" t="str">
        <x:v>W3</x:v>
      </x:c>
      <x:c r="E8" s="31" t="str">
        <x:v>W4</x:v>
      </x:c>
      <x:c r="F8" s="31" t="str">
        <x:v>W5</x:v>
      </x:c>
      <x:c r="G8" s="31" t="str">
        <x:v>W6</x:v>
      </x:c>
      <x:c r="H8" s="31" t="str">
        <x:v>W7</x:v>
      </x:c>
      <x:c r="I8" s="31" t="str">
        <x:v>W8</x:v>
      </x:c>
      <x:c r="J8" s="31" t="str">
        <x:v>W9</x:v>
      </x:c>
      <x:c r="K8" s="31" t="str">
        <x:v>W10</x:v>
      </x:c>
      <x:c r="L8" s="31" t="str">
        <x:v>W11</x:v>
      </x:c>
      <x:c r="M8" s="31" t="str">
        <x:v>W12</x:v>
      </x:c>
      <x:c r="N8" s="31" t="str">
        <x:v>W13</x:v>
      </x:c>
    </x:row>
    <x:row r="9" ht="25" customHeight="1">
      <x:c r="A9" s="34" t="str">
        <x:v>Week commencing</x:v>
      </x:c>
      <x:c r="B9" s="36" t="n">
        <x:f>$B$3+0</x:f>
        <x:v>46328</x:v>
      </x:c>
      <x:c r="C9" s="36" t="n">
        <x:f>$B$3+7</x:f>
        <x:v>46335</x:v>
      </x:c>
      <x:c r="D9" s="36" t="n">
        <x:f>$B$3+14</x:f>
        <x:v>46342</x:v>
      </x:c>
      <x:c r="E9" s="36" t="n">
        <x:f>$B$3+21</x:f>
        <x:v>46349</x:v>
      </x:c>
      <x:c r="F9" s="36" t="n">
        <x:f>$B$3+28</x:f>
        <x:v>46356</x:v>
      </x:c>
      <x:c r="G9" s="36" t="n">
        <x:f>$B$3+35</x:f>
        <x:v>46363</x:v>
      </x:c>
      <x:c r="H9" s="36" t="n">
        <x:f>$B$3+42</x:f>
        <x:v>46370</x:v>
      </x:c>
      <x:c r="I9" s="36" t="n">
        <x:f>$B$3+49</x:f>
        <x:v>46377</x:v>
      </x:c>
      <x:c r="J9" s="36" t="n">
        <x:f>$B$3+56</x:f>
        <x:v>46384</x:v>
      </x:c>
      <x:c r="K9" s="36" t="n">
        <x:f>$B$3+63</x:f>
        <x:v>46391</x:v>
      </x:c>
      <x:c r="L9" s="36" t="n">
        <x:f>$B$3+70</x:f>
        <x:v>46398</x:v>
      </x:c>
      <x:c r="M9" s="36" t="n">
        <x:f>$B$3+77</x:f>
        <x:v>46405</x:v>
      </x:c>
      <x:c r="N9" s="36" t="n">
        <x:f>$B$3+84</x:f>
        <x:v>46412</x:v>
      </x:c>
    </x:row>
    <x:row r="12" ht="27" customHeight="1">
      <x:c r="A12" s="52" t="str">
        <x:v>OPENING CASH</x:v>
      </x:c>
      <x:c r="B12" s="100" t="n">
        <x:f>$B$4</x:f>
        <x:v>0</x:v>
      </x:c>
      <x:c r="C12" s="100" t="n">
        <x:f>B32</x:f>
        <x:v>0</x:v>
      </x:c>
      <x:c r="D12" s="100" t="n">
        <x:f>C32</x:f>
        <x:v>0</x:v>
      </x:c>
      <x:c r="E12" s="100" t="n">
        <x:f>D32</x:f>
        <x:v>0</x:v>
      </x:c>
      <x:c r="F12" s="100" t="n">
        <x:f>E32</x:f>
        <x:v>0</x:v>
      </x:c>
      <x:c r="G12" s="100" t="n">
        <x:f>F32</x:f>
        <x:v>0</x:v>
      </x:c>
      <x:c r="H12" s="100" t="n">
        <x:f>G32</x:f>
        <x:v>0</x:v>
      </x:c>
      <x:c r="I12" s="100" t="n">
        <x:f>H32</x:f>
        <x:v>0</x:v>
      </x:c>
      <x:c r="J12" s="100" t="n">
        <x:f>I32</x:f>
        <x:v>0</x:v>
      </x:c>
      <x:c r="K12" s="100" t="n">
        <x:f>J32</x:f>
        <x:v>0</x:v>
      </x:c>
      <x:c r="L12" s="100" t="n">
        <x:f>K32</x:f>
        <x:v>0</x:v>
      </x:c>
      <x:c r="M12" s="100" t="n">
        <x:f>L32</x:f>
        <x:v>0</x:v>
      </x:c>
      <x:c r="N12" s="100" t="n">
        <x:f>M32</x:f>
        <x:v>0</x:v>
      </x:c>
    </x:row>
    <x:row r="13" ht="22" customHeight="1">
      <x:c r="A13" s="53"/>
      <x:c r="B13" s="101"/>
      <x:c r="C13" s="101"/>
      <x:c r="D13" s="101"/>
      <x:c r="E13" s="101"/>
      <x:c r="F13" s="101"/>
      <x:c r="G13" s="101"/>
      <x:c r="H13" s="101"/>
      <x:c r="I13" s="101"/>
      <x:c r="J13" s="101"/>
      <x:c r="K13" s="101"/>
      <x:c r="L13" s="101"/>
      <x:c r="M13" s="101"/>
      <x:c r="N13" s="101"/>
    </x:row>
    <x:row r="14" ht="24" customHeight="1">
      <x:c r="A14" s="110" t="str">
        <x:v>CASH IN</x:v>
      </x:c>
      <x:c r="B14" s="102"/>
      <x:c r="C14" s="102"/>
      <x:c r="D14" s="102"/>
      <x:c r="E14" s="102"/>
      <x:c r="F14" s="102"/>
      <x:c r="G14" s="102"/>
      <x:c r="H14" s="102"/>
      <x:c r="I14" s="102"/>
      <x:c r="J14" s="102"/>
      <x:c r="K14" s="102"/>
      <x:c r="L14" s="102"/>
      <x:c r="M14" s="102"/>
      <x:c r="N14" s="102"/>
    </x:row>
    <x:row r="15" ht="22" customHeight="1">
      <x:c r="A15" s="53" t="str">
        <x:v>Customer invoice receipts</x:v>
      </x:c>
      <x:c r="B15" s="103"/>
      <x:c r="C15" s="103"/>
      <x:c r="D15" s="103"/>
      <x:c r="E15" s="103"/>
      <x:c r="F15" s="103"/>
      <x:c r="G15" s="103"/>
      <x:c r="H15" s="103"/>
      <x:c r="I15" s="103"/>
      <x:c r="J15" s="103"/>
      <x:c r="K15" s="103"/>
      <x:c r="L15" s="103"/>
      <x:c r="M15" s="103"/>
      <x:c r="N15" s="103"/>
    </x:row>
    <x:row r="16" ht="22" customHeight="1">
      <x:c r="A16" s="53" t="str">
        <x:v>Cash sales / new receipts</x:v>
      </x:c>
      <x:c r="B16" s="103"/>
      <x:c r="C16" s="103"/>
      <x:c r="D16" s="103"/>
      <x:c r="E16" s="103"/>
      <x:c r="F16" s="103"/>
      <x:c r="G16" s="103"/>
      <x:c r="H16" s="103"/>
      <x:c r="I16" s="103"/>
      <x:c r="J16" s="103"/>
      <x:c r="K16" s="103"/>
      <x:c r="L16" s="103"/>
      <x:c r="M16" s="103"/>
      <x:c r="N16" s="103"/>
    </x:row>
    <x:row r="17" ht="22" customHeight="1">
      <x:c r="A17" s="53" t="str">
        <x:v>Other available cash received</x:v>
      </x:c>
      <x:c r="B17" s="103"/>
      <x:c r="C17" s="103"/>
      <x:c r="D17" s="103"/>
      <x:c r="E17" s="103"/>
      <x:c r="F17" s="103"/>
      <x:c r="G17" s="103"/>
      <x:c r="H17" s="103"/>
      <x:c r="I17" s="103"/>
      <x:c r="J17" s="103"/>
      <x:c r="K17" s="103"/>
      <x:c r="L17" s="103"/>
      <x:c r="M17" s="103"/>
      <x:c r="N17" s="103"/>
    </x:row>
    <x:row r="18" ht="27" customHeight="1">
      <x:c r="A18" s="52" t="str">
        <x:v>TOTAL CASH IN</x:v>
      </x:c>
      <x:c r="B18" s="100" t="n">
        <x:f>SUM(B15:B17)</x:f>
        <x:v>0</x:v>
      </x:c>
      <x:c r="C18" s="100" t="n">
        <x:f>SUM(C15:C17)</x:f>
        <x:v>0</x:v>
      </x:c>
      <x:c r="D18" s="100" t="n">
        <x:f>SUM(D15:D17)</x:f>
        <x:v>0</x:v>
      </x:c>
      <x:c r="E18" s="100" t="n">
        <x:f>SUM(E15:E17)</x:f>
        <x:v>0</x:v>
      </x:c>
      <x:c r="F18" s="100" t="n">
        <x:f>SUM(F15:F17)</x:f>
        <x:v>0</x:v>
      </x:c>
      <x:c r="G18" s="100" t="n">
        <x:f>SUM(G15:G17)</x:f>
        <x:v>0</x:v>
      </x:c>
      <x:c r="H18" s="100" t="n">
        <x:f>SUM(H15:H17)</x:f>
        <x:v>0</x:v>
      </x:c>
      <x:c r="I18" s="100" t="n">
        <x:f>SUM(I15:I17)</x:f>
        <x:v>0</x:v>
      </x:c>
      <x:c r="J18" s="100" t="n">
        <x:f>SUM(J15:J17)</x:f>
        <x:v>0</x:v>
      </x:c>
      <x:c r="K18" s="100" t="n">
        <x:f>SUM(K15:K17)</x:f>
        <x:v>0</x:v>
      </x:c>
      <x:c r="L18" s="100" t="n">
        <x:f>SUM(L15:L17)</x:f>
        <x:v>0</x:v>
      </x:c>
      <x:c r="M18" s="100" t="n">
        <x:f>SUM(M15:M17)</x:f>
        <x:v>0</x:v>
      </x:c>
      <x:c r="N18" s="100" t="n">
        <x:f>SUM(N15:N17)</x:f>
        <x:v>0</x:v>
      </x:c>
    </x:row>
    <x:row r="19" ht="22" customHeight="1">
      <x:c r="A19" s="53"/>
      <x:c r="B19" s="101"/>
      <x:c r="C19" s="101"/>
      <x:c r="D19" s="101"/>
      <x:c r="E19" s="101"/>
      <x:c r="F19" s="101"/>
      <x:c r="G19" s="101"/>
      <x:c r="H19" s="101"/>
      <x:c r="I19" s="101"/>
      <x:c r="J19" s="101"/>
      <x:c r="K19" s="101"/>
      <x:c r="L19" s="101"/>
      <x:c r="M19" s="101"/>
      <x:c r="N19" s="101"/>
    </x:row>
    <x:row r="20" ht="24" customHeight="1">
      <x:c r="A20" s="110" t="str">
        <x:v>CASH OUT</x:v>
      </x:c>
      <x:c r="B20" s="102"/>
      <x:c r="C20" s="102"/>
      <x:c r="D20" s="102"/>
      <x:c r="E20" s="102"/>
      <x:c r="F20" s="102"/>
      <x:c r="G20" s="102"/>
      <x:c r="H20" s="102"/>
      <x:c r="I20" s="102"/>
      <x:c r="J20" s="102"/>
      <x:c r="K20" s="102"/>
      <x:c r="L20" s="102"/>
      <x:c r="M20" s="102"/>
      <x:c r="N20" s="102"/>
    </x:row>
    <x:row r="21" ht="22" customHeight="1">
      <x:c r="A21" s="53" t="str">
        <x:v>Suppliers / stock</x:v>
      </x:c>
      <x:c r="B21" s="103"/>
      <x:c r="C21" s="103"/>
      <x:c r="D21" s="103"/>
      <x:c r="E21" s="103"/>
      <x:c r="F21" s="103"/>
      <x:c r="G21" s="103"/>
      <x:c r="H21" s="103"/>
      <x:c r="I21" s="103"/>
      <x:c r="J21" s="103"/>
      <x:c r="K21" s="103"/>
      <x:c r="L21" s="103"/>
      <x:c r="M21" s="103"/>
      <x:c r="N21" s="103"/>
    </x:row>
    <x:row r="22" ht="22" customHeight="1">
      <x:c r="A22" s="53" t="str">
        <x:v>Net wages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2" customHeight="1">
      <x:c r="A23" s="53" t="str">
        <x:v>Super payments</x:v>
      </x:c>
      <x:c r="B23" s="103"/>
      <x:c r="C23" s="103"/>
      <x:c r="D23" s="103"/>
      <x:c r="E23" s="103"/>
      <x:c r="F23" s="103"/>
      <x:c r="G23" s="103"/>
      <x:c r="H23" s="103"/>
      <x:c r="I23" s="103"/>
      <x:c r="J23" s="103"/>
      <x:c r="K23" s="103"/>
      <x:c r="L23" s="103"/>
      <x:c r="M23" s="103"/>
      <x:c r="N23" s="103"/>
    </x:row>
    <x:row r="24" ht="22" customHeight="1">
      <x:c r="A24" s="53" t="str">
        <x:v>BAS / PAYG / other ATO</x:v>
      </x:c>
      <x:c r="B24" s="103"/>
      <x:c r="C24" s="103"/>
      <x:c r="D24" s="103"/>
      <x:c r="E24" s="103"/>
      <x:c r="F24" s="103"/>
      <x:c r="G24" s="103"/>
      <x:c r="H24" s="103"/>
      <x:c r="I24" s="103"/>
      <x:c r="J24" s="103"/>
      <x:c r="K24" s="103"/>
      <x:c r="L24" s="103"/>
      <x:c r="M24" s="103"/>
      <x:c r="N24" s="103"/>
    </x:row>
    <x:row r="25" ht="22" customHeight="1">
      <x:c r="A25" s="53" t="str">
        <x:v>Rent and utilities</x:v>
      </x:c>
      <x:c r="B25" s="103"/>
      <x:c r="C25" s="103"/>
      <x:c r="D25" s="103"/>
      <x:c r="E25" s="103"/>
      <x:c r="F25" s="103"/>
      <x:c r="G25" s="103"/>
      <x:c r="H25" s="103"/>
      <x:c r="I25" s="103"/>
      <x:c r="J25" s="103"/>
      <x:c r="K25" s="103"/>
      <x:c r="L25" s="103"/>
      <x:c r="M25" s="103"/>
      <x:c r="N25" s="103"/>
    </x:row>
    <x:row r="26" ht="22" customHeight="1">
      <x:c r="A26" s="53" t="str">
        <x:v>Loan repayments</x:v>
      </x:c>
      <x:c r="B26" s="103"/>
      <x:c r="C26" s="103"/>
      <x:c r="D26" s="103"/>
      <x:c r="E26" s="103"/>
      <x:c r="F26" s="103"/>
      <x:c r="G26" s="103"/>
      <x:c r="H26" s="103"/>
      <x:c r="I26" s="103"/>
      <x:c r="J26" s="103"/>
      <x:c r="K26" s="103"/>
      <x:c r="L26" s="103"/>
      <x:c r="M26" s="103"/>
      <x:c r="N26" s="103"/>
    </x:row>
    <x:row r="27" ht="22" customHeight="1">
      <x:c r="A27" s="53" t="str">
        <x:v>Other operating payments</x:v>
      </x:c>
      <x:c r="B27" s="103"/>
      <x:c r="C27" s="103"/>
      <x:c r="D27" s="103"/>
      <x:c r="E27" s="103"/>
      <x:c r="F27" s="103"/>
      <x:c r="G27" s="103"/>
      <x:c r="H27" s="103"/>
      <x:c r="I27" s="103"/>
      <x:c r="J27" s="103"/>
      <x:c r="K27" s="103"/>
      <x:c r="L27" s="103"/>
      <x:c r="M27" s="103"/>
      <x:c r="N27" s="103"/>
    </x:row>
    <x:row r="28" ht="22" customHeight="1">
      <x:c r="A28" s="53" t="str">
        <x:v>Equipment / one-offs</x:v>
      </x:c>
      <x:c r="B28" s="103"/>
      <x:c r="C28" s="103"/>
      <x:c r="D28" s="103"/>
      <x:c r="E28" s="103"/>
      <x:c r="F28" s="103"/>
      <x:c r="G28" s="103"/>
      <x:c r="H28" s="103"/>
      <x:c r="I28" s="103"/>
      <x:c r="J28" s="103"/>
      <x:c r="K28" s="103"/>
      <x:c r="L28" s="103"/>
      <x:c r="M28" s="103"/>
      <x:c r="N28" s="103"/>
    </x:row>
    <x:row r="29" ht="27" customHeight="1">
      <x:c r="A29" s="52" t="str">
        <x:v>TOTAL CASH OUT</x:v>
      </x:c>
      <x:c r="B29" s="100" t="n">
        <x:f>SUM(B21:B28)</x:f>
        <x:v>0</x:v>
      </x:c>
      <x:c r="C29" s="100" t="n">
        <x:f>SUM(C21:C28)</x:f>
        <x:v>0</x:v>
      </x:c>
      <x:c r="D29" s="100" t="n">
        <x:f>SUM(D21:D28)</x:f>
        <x:v>0</x:v>
      </x:c>
      <x:c r="E29" s="100" t="n">
        <x:f>SUM(E21:E28)</x:f>
        <x:v>0</x:v>
      </x:c>
      <x:c r="F29" s="100" t="n">
        <x:f>SUM(F21:F28)</x:f>
        <x:v>0</x:v>
      </x:c>
      <x:c r="G29" s="100" t="n">
        <x:f>SUM(G21:G28)</x:f>
        <x:v>0</x:v>
      </x:c>
      <x:c r="H29" s="100" t="n">
        <x:f>SUM(H21:H28)</x:f>
        <x:v>0</x:v>
      </x:c>
      <x:c r="I29" s="100" t="n">
        <x:f>SUM(I21:I28)</x:f>
        <x:v>0</x:v>
      </x:c>
      <x:c r="J29" s="100" t="n">
        <x:f>SUM(J21:J28)</x:f>
        <x:v>0</x:v>
      </x:c>
      <x:c r="K29" s="100" t="n">
        <x:f>SUM(K21:K28)</x:f>
        <x:v>0</x:v>
      </x:c>
      <x:c r="L29" s="100" t="n">
        <x:f>SUM(L21:L28)</x:f>
        <x:v>0</x:v>
      </x:c>
      <x:c r="M29" s="100" t="n">
        <x:f>SUM(M21:M28)</x:f>
        <x:v>0</x:v>
      </x:c>
      <x:c r="N29" s="100" t="n">
        <x:f>SUM(N21:N28)</x:f>
        <x:v>0</x:v>
      </x:c>
    </x:row>
    <x:row r="30" ht="22" customHeight="1">
      <x:c r="A30" s="53"/>
      <x:c r="B30" s="101"/>
      <x:c r="C30" s="101"/>
      <x:c r="D30" s="101"/>
      <x:c r="E30" s="101"/>
      <x:c r="F30" s="101"/>
      <x:c r="G30" s="101"/>
      <x:c r="H30" s="101"/>
      <x:c r="I30" s="101"/>
      <x:c r="J30" s="101"/>
      <x:c r="K30" s="101"/>
      <x:c r="L30" s="101"/>
      <x:c r="M30" s="101"/>
      <x:c r="N30" s="101"/>
    </x:row>
    <x:row r="31" ht="27" customHeight="1">
      <x:c r="A31" s="52" t="str">
        <x:v>NET CASH MOVEMENT</x:v>
      </x:c>
      <x:c r="B31" s="100" t="n">
        <x:f>B18-B29</x:f>
        <x:v>0</x:v>
      </x:c>
      <x:c r="C31" s="100" t="n">
        <x:f>C18-C29</x:f>
        <x:v>0</x:v>
      </x:c>
      <x:c r="D31" s="100" t="n">
        <x:f>D18-D29</x:f>
        <x:v>0</x:v>
      </x:c>
      <x:c r="E31" s="100" t="n">
        <x:f>E18-E29</x:f>
        <x:v>0</x:v>
      </x:c>
      <x:c r="F31" s="100" t="n">
        <x:f>F18-F29</x:f>
        <x:v>0</x:v>
      </x:c>
      <x:c r="G31" s="100" t="n">
        <x:f>G18-G29</x:f>
        <x:v>0</x:v>
      </x:c>
      <x:c r="H31" s="100" t="n">
        <x:f>H18-H29</x:f>
        <x:v>0</x:v>
      </x:c>
      <x:c r="I31" s="100" t="n">
        <x:f>I18-I29</x:f>
        <x:v>0</x:v>
      </x:c>
      <x:c r="J31" s="100" t="n">
        <x:f>J18-J29</x:f>
        <x:v>0</x:v>
      </x:c>
      <x:c r="K31" s="100" t="n">
        <x:f>K18-K29</x:f>
        <x:v>0</x:v>
      </x:c>
      <x:c r="L31" s="100" t="n">
        <x:f>L18-L29</x:f>
        <x:v>0</x:v>
      </x:c>
      <x:c r="M31" s="100" t="n">
        <x:f>M18-M29</x:f>
        <x:v>0</x:v>
      </x:c>
      <x:c r="N31" s="100" t="n">
        <x:f>N18-N29</x:f>
        <x:v>0</x:v>
      </x:c>
    </x:row>
    <x:row r="32" ht="27" customHeight="1">
      <x:c r="A32" s="55" t="str">
        <x:v>CLOSING CASH</x:v>
      </x:c>
      <x:c r="B32" s="104" t="n">
        <x:f>B12+B31</x:f>
        <x:v>0</x:v>
      </x:c>
      <x:c r="C32" s="104" t="n">
        <x:f>C12+C31</x:f>
        <x:v>0</x:v>
      </x:c>
      <x:c r="D32" s="104" t="n">
        <x:f>D12+D31</x:f>
        <x:v>0</x:v>
      </x:c>
      <x:c r="E32" s="104" t="n">
        <x:f>E12+E31</x:f>
        <x:v>0</x:v>
      </x:c>
      <x:c r="F32" s="104" t="n">
        <x:f>F12+F31</x:f>
        <x:v>0</x:v>
      </x:c>
      <x:c r="G32" s="104" t="n">
        <x:f>G12+G31</x:f>
        <x:v>0</x:v>
      </x:c>
      <x:c r="H32" s="104" t="n">
        <x:f>H12+H31</x:f>
        <x:v>0</x:v>
      </x:c>
      <x:c r="I32" s="104" t="n">
        <x:f>I12+I31</x:f>
        <x:v>0</x:v>
      </x:c>
      <x:c r="J32" s="104" t="n">
        <x:f>J12+J31</x:f>
        <x:v>0</x:v>
      </x:c>
      <x:c r="K32" s="104" t="n">
        <x:f>K12+K31</x:f>
        <x:v>0</x:v>
      </x:c>
      <x:c r="L32" s="104" t="n">
        <x:f>L12+L31</x:f>
        <x:v>0</x:v>
      </x:c>
      <x:c r="M32" s="104" t="n">
        <x:f>M12+M31</x:f>
        <x:v>0</x:v>
      </x:c>
      <x:c r="N32" s="104" t="n">
        <x:f>N12+N31</x:f>
        <x:v>0</x:v>
      </x:c>
    </x:row>
    <x:row r="33" ht="22" customHeight="1">
      <x:c r="A33" s="53" t="str">
        <x:v>Minimum cash buffer</x:v>
      </x:c>
      <x:c r="B33" s="101" t="n">
        <x:f>$B$5</x:f>
        <x:v>20000</x:v>
      </x:c>
      <x:c r="C33" s="101" t="n">
        <x:f>$B$5</x:f>
        <x:v>20000</x:v>
      </x:c>
      <x:c r="D33" s="101" t="n">
        <x:f>$B$5</x:f>
        <x:v>20000</x:v>
      </x:c>
      <x:c r="E33" s="101" t="n">
        <x:f>$B$5</x:f>
        <x:v>20000</x:v>
      </x:c>
      <x:c r="F33" s="101" t="n">
        <x:f>$B$5</x:f>
        <x:v>20000</x:v>
      </x:c>
      <x:c r="G33" s="101" t="n">
        <x:f>$B$5</x:f>
        <x:v>20000</x:v>
      </x:c>
      <x:c r="H33" s="101" t="n">
        <x:f>$B$5</x:f>
        <x:v>20000</x:v>
      </x:c>
      <x:c r="I33" s="101" t="n">
        <x:f>$B$5</x:f>
        <x:v>20000</x:v>
      </x:c>
      <x:c r="J33" s="101" t="n">
        <x:f>$B$5</x:f>
        <x:v>20000</x:v>
      </x:c>
      <x:c r="K33" s="101" t="n">
        <x:f>$B$5</x:f>
        <x:v>20000</x:v>
      </x:c>
      <x:c r="L33" s="101" t="n">
        <x:f>$B$5</x:f>
        <x:v>20000</x:v>
      </x:c>
      <x:c r="M33" s="101" t="n">
        <x:f>$B$5</x:f>
        <x:v>20000</x:v>
      </x:c>
      <x:c r="N33" s="101" t="n">
        <x:f>$B$5</x:f>
        <x:v>20000</x:v>
      </x:c>
    </x:row>
    <x:row r="34" ht="27" customHeight="1">
      <x:c r="A34" s="55" t="str">
        <x:v>ABOVE / (BELOW) BUFFER</x:v>
      </x:c>
      <x:c r="B34" s="104" t="n">
        <x:f>B32-B33</x:f>
        <x:v>-20000</x:v>
      </x:c>
      <x:c r="C34" s="104" t="n">
        <x:f>C32-C33</x:f>
        <x:v>-20000</x:v>
      </x:c>
      <x:c r="D34" s="104" t="n">
        <x:f>D32-D33</x:f>
        <x:v>-20000</x:v>
      </x:c>
      <x:c r="E34" s="104" t="n">
        <x:f>E32-E33</x:f>
        <x:v>-20000</x:v>
      </x:c>
      <x:c r="F34" s="104" t="n">
        <x:f>F32-F33</x:f>
        <x:v>-20000</x:v>
      </x:c>
      <x:c r="G34" s="104" t="n">
        <x:f>G32-G33</x:f>
        <x:v>-20000</x:v>
      </x:c>
      <x:c r="H34" s="104" t="n">
        <x:f>H32-H33</x:f>
        <x:v>-20000</x:v>
      </x:c>
      <x:c r="I34" s="104" t="n">
        <x:f>I32-I33</x:f>
        <x:v>-20000</x:v>
      </x:c>
      <x:c r="J34" s="104" t="n">
        <x:f>J32-J33</x:f>
        <x:v>-20000</x:v>
      </x:c>
      <x:c r="K34" s="104" t="n">
        <x:f>K32-K33</x:f>
        <x:v>-20000</x:v>
      </x:c>
      <x:c r="L34" s="104" t="n">
        <x:f>L32-L33</x:f>
        <x:v>-20000</x:v>
      </x:c>
      <x:c r="M34" s="104" t="n">
        <x:f>M32-M33</x:f>
        <x:v>-20000</x:v>
      </x:c>
      <x:c r="N34" s="104" t="n">
        <x:f>N32-N33</x:f>
        <x:v>-20000</x:v>
      </x:c>
    </x:row>
    <x:row r="35" ht="27" customHeight="1">
      <x:c r="A35" s="55" t="str">
        <x:v>WEEKLY POSITION</x:v>
      </x:c>
      <x:c r="B35" s="65" t="str">
        <x:f>IF(AND($B$4=0,SUM($B$15:$N$17,$B$21:$N$28)=0),"ADD INPUTS",IF(B32&lt;0,"NEGATIVE CASH",IF(B32&lt;B33,"BELOW BUFFER","ON TRACK")))</x:f>
        <x:v>ADD INPUTS</x:v>
      </x:c>
      <x:c r="C35" s="65" t="str">
        <x:f>IF(AND($B$4=0,SUM($B$15:$N$17,$B$21:$N$28)=0),"ADD INPUTS",IF(C32&lt;0,"NEGATIVE CASH",IF(C32&lt;C33,"BELOW BUFFER","ON TRACK")))</x:f>
        <x:v>ADD INPUTS</x:v>
      </x:c>
      <x:c r="D35" s="65" t="str">
        <x:f>IF(AND($B$4=0,SUM($B$15:$N$17,$B$21:$N$28)=0),"ADD INPUTS",IF(D32&lt;0,"NEGATIVE CASH",IF(D32&lt;D33,"BELOW BUFFER","ON TRACK")))</x:f>
        <x:v>ADD INPUTS</x:v>
      </x:c>
      <x:c r="E35" s="65" t="str">
        <x:f>IF(AND($B$4=0,SUM($B$15:$N$17,$B$21:$N$28)=0),"ADD INPUTS",IF(E32&lt;0,"NEGATIVE CASH",IF(E32&lt;E33,"BELOW BUFFER","ON TRACK")))</x:f>
        <x:v>ADD INPUTS</x:v>
      </x:c>
      <x:c r="F35" s="65" t="str">
        <x:f>IF(AND($B$4=0,SUM($B$15:$N$17,$B$21:$N$28)=0),"ADD INPUTS",IF(F32&lt;0,"NEGATIVE CASH",IF(F32&lt;F33,"BELOW BUFFER","ON TRACK")))</x:f>
        <x:v>ADD INPUTS</x:v>
      </x:c>
      <x:c r="G35" s="65" t="str">
        <x:f>IF(AND($B$4=0,SUM($B$15:$N$17,$B$21:$N$28)=0),"ADD INPUTS",IF(G32&lt;0,"NEGATIVE CASH",IF(G32&lt;G33,"BELOW BUFFER","ON TRACK")))</x:f>
        <x:v>ADD INPUTS</x:v>
      </x:c>
      <x:c r="H35" s="65" t="str">
        <x:f>IF(AND($B$4=0,SUM($B$15:$N$17,$B$21:$N$28)=0),"ADD INPUTS",IF(H32&lt;0,"NEGATIVE CASH",IF(H32&lt;H33,"BELOW BUFFER","ON TRACK")))</x:f>
        <x:v>ADD INPUTS</x:v>
      </x:c>
      <x:c r="I35" s="65" t="str">
        <x:f>IF(AND($B$4=0,SUM($B$15:$N$17,$B$21:$N$28)=0),"ADD INPUTS",IF(I32&lt;0,"NEGATIVE CASH",IF(I32&lt;I33,"BELOW BUFFER","ON TRACK")))</x:f>
        <x:v>ADD INPUTS</x:v>
      </x:c>
      <x:c r="J35" s="65" t="str">
        <x:f>IF(AND($B$4=0,SUM($B$15:$N$17,$B$21:$N$28)=0),"ADD INPUTS",IF(J32&lt;0,"NEGATIVE CASH",IF(J32&lt;J33,"BELOW BUFFER","ON TRACK")))</x:f>
        <x:v>ADD INPUTS</x:v>
      </x:c>
      <x:c r="K35" s="65" t="str">
        <x:f>IF(AND($B$4=0,SUM($B$15:$N$17,$B$21:$N$28)=0),"ADD INPUTS",IF(K32&lt;0,"NEGATIVE CASH",IF(K32&lt;K33,"BELOW BUFFER","ON TRACK")))</x:f>
        <x:v>ADD INPUTS</x:v>
      </x:c>
      <x:c r="L35" s="65" t="str">
        <x:f>IF(AND($B$4=0,SUM($B$15:$N$17,$B$21:$N$28)=0),"ADD INPUTS",IF(L32&lt;0,"NEGATIVE CASH",IF(L32&lt;L33,"BELOW BUFFER","ON TRACK")))</x:f>
        <x:v>ADD INPUTS</x:v>
      </x:c>
      <x:c r="M35" s="65" t="str">
        <x:f>IF(AND($B$4=0,SUM($B$15:$N$17,$B$21:$N$28)=0),"ADD INPUTS",IF(M32&lt;0,"NEGATIVE CASH",IF(M32&lt;M33,"BELOW BUFFER","ON TRACK")))</x:f>
        <x:v>ADD INPUTS</x:v>
      </x:c>
      <x:c r="N35" s="65" t="str">
        <x:f>IF(AND($B$4=0,SUM($B$15:$N$17,$B$21:$N$28)=0),"ADD INPUTS",IF(N32&lt;0,"NEGATIVE CASH",IF(N32&lt;N33,"BELOW BUFFER","ON TRACK")))</x:f>
        <x:v>ADD INPUTS</x:v>
      </x:c>
    </x:row>
    <x:row r="37" ht="26" customHeight="1">
      <x:c r="A37" s="50" t="str">
        <x:v>Important: Each column covers a whole week. If one day is tight, check that day's payments separately.</x:v>
      </x:c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  <x:c r="L37" s="50"/>
      <x:c r="M37" s="50"/>
      <x:c r="N37" s="50"/>
    </x:row>
  </x:sheetData>
  <x:mergeCells>
    <x:mergeCell ref="A1:N2"/>
    <x:mergeCell ref="A6:N6"/>
    <x:mergeCell ref="A37:N37"/>
  </x:mergeCells>
  <x:conditionalFormatting sqref="B34:N34">
    <x:cfRule type="cellIs" dxfId="1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427d511e079b443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46" hidden="0" customWidth="1"/>
  </x:cols>
  <x:sheetData>
    <x:row r="1" ht="25" customHeight="1">
      <x:c r="A1" s="8" t="str">
        <x:v>WEEKLY REVIEW  |  FORECAST VS ACTUAL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</x:row>
    <x:row r="2" ht="25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7" customHeight="1">
      <x:c r="A3" s="86" t="str">
        <x:v>Record your original forecast values before rolling. Actual figures should come from reconciled bank transactions.</x:v>
      </x:c>
      <x:c r="B3" s="86"/>
      <x:c r="C3" s="86"/>
      <x:c r="D3" s="86"/>
      <x:c r="E3" s="86"/>
      <x:c r="F3" s="86"/>
      <x:c r="G3" s="86"/>
      <x:c r="H3" s="86"/>
      <x:c r="I3" s="86"/>
      <x:c r="J3" s="86"/>
      <x:c r="K3" s="86"/>
    </x:row>
    <x:row r="4" ht="42" customHeight="1">
      <x:c r="A4" s="88" t="str">
        <x:v>Week</x:v>
      </x:c>
      <x:c r="B4" s="88" t="str">
        <x:v>Forecast receipts</x:v>
      </x:c>
      <x:c r="C4" s="88" t="str">
        <x:v>Actual receipts</x:v>
      </x:c>
      <x:c r="D4" s="88" t="str">
        <x:v>Receipt variance</x:v>
      </x:c>
      <x:c r="E4" s="88" t="str">
        <x:v>Forecast paid</x:v>
      </x:c>
      <x:c r="F4" s="88" t="str">
        <x:v>Actual paid</x:v>
      </x:c>
      <x:c r="G4" s="88" t="str">
        <x:v>Payment variance</x:v>
      </x:c>
      <x:c r="H4" s="88" t="str">
        <x:v>Forecast close</x:v>
      </x:c>
      <x:c r="I4" s="88" t="str">
        <x:v>Actual close</x:v>
      </x:c>
      <x:c r="J4" s="88" t="str">
        <x:v>Closing variance</x:v>
      </x:c>
      <x:c r="K4" s="88" t="str">
        <x:v>Reason and next action</x:v>
      </x:c>
    </x:row>
    <x:row r="5" ht="24" customHeight="1">
      <x:c r="A5" s="82" t="str">
        <x:v>W1</x:v>
      </x:c>
      <x:c r="B5" s="112"/>
      <x:c r="C5" s="112"/>
      <x:c r="D5" s="113" t="str">
        <x:f>IF(OR(B5="",C5=""),"",C5-B5)</x:f>
      </x:c>
      <x:c r="E5" s="112"/>
      <x:c r="F5" s="112"/>
      <x:c r="G5" s="113" t="str">
        <x:f>IF(OR(E5="",F5=""),"",F5-E5)</x:f>
      </x:c>
      <x:c r="H5" s="112"/>
      <x:c r="I5" s="112"/>
      <x:c r="J5" s="113" t="str">
        <x:f>IF(OR(H5="",I5=""),"",I5-H5)</x:f>
      </x:c>
      <x:c r="K5" s="98"/>
    </x:row>
    <x:row r="6" ht="24" customHeight="1">
      <x:c r="A6" s="82" t="str">
        <x:v>W2</x:v>
      </x:c>
      <x:c r="B6" s="112"/>
      <x:c r="C6" s="112"/>
      <x:c r="D6" s="113" t="str">
        <x:f>IF(OR(B6="",C6=""),"",C6-B6)</x:f>
      </x:c>
      <x:c r="E6" s="112"/>
      <x:c r="F6" s="112"/>
      <x:c r="G6" s="113" t="str">
        <x:f>IF(OR(E6="",F6=""),"",F6-E6)</x:f>
      </x:c>
      <x:c r="H6" s="112"/>
      <x:c r="I6" s="112"/>
      <x:c r="J6" s="113" t="str">
        <x:f>IF(OR(H6="",I6=""),"",I6-H6)</x:f>
      </x:c>
      <x:c r="K6" s="98"/>
    </x:row>
    <x:row r="7" ht="24" customHeight="1">
      <x:c r="A7" s="82" t="str">
        <x:v>W3</x:v>
      </x:c>
      <x:c r="B7" s="112"/>
      <x:c r="C7" s="112"/>
      <x:c r="D7" s="113" t="str">
        <x:f>IF(OR(B7="",C7=""),"",C7-B7)</x:f>
      </x:c>
      <x:c r="E7" s="112"/>
      <x:c r="F7" s="112"/>
      <x:c r="G7" s="113" t="str">
        <x:f>IF(OR(E7="",F7=""),"",F7-E7)</x:f>
      </x:c>
      <x:c r="H7" s="112"/>
      <x:c r="I7" s="112"/>
      <x:c r="J7" s="113" t="str">
        <x:f>IF(OR(H7="",I7=""),"",I7-H7)</x:f>
      </x:c>
      <x:c r="K7" s="98"/>
    </x:row>
    <x:row r="8" ht="24" customHeight="1">
      <x:c r="A8" s="82" t="str">
        <x:v>W4</x:v>
      </x:c>
      <x:c r="B8" s="112"/>
      <x:c r="C8" s="112"/>
      <x:c r="D8" s="113" t="str">
        <x:f>IF(OR(B8="",C8=""),"",C8-B8)</x:f>
      </x:c>
      <x:c r="E8" s="112"/>
      <x:c r="F8" s="112"/>
      <x:c r="G8" s="113" t="str">
        <x:f>IF(OR(E8="",F8=""),"",F8-E8)</x:f>
      </x:c>
      <x:c r="H8" s="112"/>
      <x:c r="I8" s="112"/>
      <x:c r="J8" s="113" t="str">
        <x:f>IF(OR(H8="",I8=""),"",I8-H8)</x:f>
      </x:c>
      <x:c r="K8" s="98"/>
    </x:row>
    <x:row r="9" ht="24" customHeight="1">
      <x:c r="A9" s="82" t="str">
        <x:v>W5</x:v>
      </x:c>
      <x:c r="B9" s="112"/>
      <x:c r="C9" s="112"/>
      <x:c r="D9" s="113" t="str">
        <x:f>IF(OR(B9="",C9=""),"",C9-B9)</x:f>
      </x:c>
      <x:c r="E9" s="112"/>
      <x:c r="F9" s="112"/>
      <x:c r="G9" s="113" t="str">
        <x:f>IF(OR(E9="",F9=""),"",F9-E9)</x:f>
      </x:c>
      <x:c r="H9" s="112"/>
      <x:c r="I9" s="112"/>
      <x:c r="J9" s="113" t="str">
        <x:f>IF(OR(H9="",I9=""),"",I9-H9)</x:f>
      </x:c>
      <x:c r="K9" s="98"/>
    </x:row>
    <x:row r="10" ht="24" customHeight="1">
      <x:c r="A10" s="82" t="str">
        <x:v>W6</x:v>
      </x:c>
      <x:c r="B10" s="112"/>
      <x:c r="C10" s="112"/>
      <x:c r="D10" s="113" t="str">
        <x:f>IF(OR(B10="",C10=""),"",C10-B10)</x:f>
      </x:c>
      <x:c r="E10" s="112"/>
      <x:c r="F10" s="112"/>
      <x:c r="G10" s="113" t="str">
        <x:f>IF(OR(E10="",F10=""),"",F10-E10)</x:f>
      </x:c>
      <x:c r="H10" s="112"/>
      <x:c r="I10" s="112"/>
      <x:c r="J10" s="113" t="str">
        <x:f>IF(OR(H10="",I10=""),"",I10-H10)</x:f>
      </x:c>
      <x:c r="K10" s="98"/>
    </x:row>
    <x:row r="11" ht="24" customHeight="1">
      <x:c r="A11" s="82" t="str">
        <x:v>W7</x:v>
      </x:c>
      <x:c r="B11" s="112"/>
      <x:c r="C11" s="112"/>
      <x:c r="D11" s="113" t="str">
        <x:f>IF(OR(B11="",C11=""),"",C11-B11)</x:f>
      </x:c>
      <x:c r="E11" s="112"/>
      <x:c r="F11" s="112"/>
      <x:c r="G11" s="113" t="str">
        <x:f>IF(OR(E11="",F11=""),"",F11-E11)</x:f>
      </x:c>
      <x:c r="H11" s="112"/>
      <x:c r="I11" s="112"/>
      <x:c r="J11" s="113" t="str">
        <x:f>IF(OR(H11="",I11=""),"",I11-H11)</x:f>
      </x:c>
      <x:c r="K11" s="98"/>
    </x:row>
    <x:row r="12" ht="24" customHeight="1">
      <x:c r="A12" s="82" t="str">
        <x:v>W8</x:v>
      </x:c>
      <x:c r="B12" s="112"/>
      <x:c r="C12" s="112"/>
      <x:c r="D12" s="113" t="str">
        <x:f>IF(OR(B12="",C12=""),"",C12-B12)</x:f>
      </x:c>
      <x:c r="E12" s="112"/>
      <x:c r="F12" s="112"/>
      <x:c r="G12" s="113" t="str">
        <x:f>IF(OR(E12="",F12=""),"",F12-E12)</x:f>
      </x:c>
      <x:c r="H12" s="112"/>
      <x:c r="I12" s="112"/>
      <x:c r="J12" s="113" t="str">
        <x:f>IF(OR(H12="",I12=""),"",I12-H12)</x:f>
      </x:c>
      <x:c r="K12" s="98"/>
    </x:row>
    <x:row r="13" ht="24" customHeight="1">
      <x:c r="A13" s="82" t="str">
        <x:v>W9</x:v>
      </x:c>
      <x:c r="B13" s="112"/>
      <x:c r="C13" s="112"/>
      <x:c r="D13" s="113" t="str">
        <x:f>IF(OR(B13="",C13=""),"",C13-B13)</x:f>
      </x:c>
      <x:c r="E13" s="112"/>
      <x:c r="F13" s="112"/>
      <x:c r="G13" s="113" t="str">
        <x:f>IF(OR(E13="",F13=""),"",F13-E13)</x:f>
      </x:c>
      <x:c r="H13" s="112"/>
      <x:c r="I13" s="112"/>
      <x:c r="J13" s="113" t="str">
        <x:f>IF(OR(H13="",I13=""),"",I13-H13)</x:f>
      </x:c>
      <x:c r="K13" s="98"/>
    </x:row>
    <x:row r="14" ht="24" customHeight="1">
      <x:c r="A14" s="82" t="str">
        <x:v>W10</x:v>
      </x:c>
      <x:c r="B14" s="112"/>
      <x:c r="C14" s="112"/>
      <x:c r="D14" s="113" t="str">
        <x:f>IF(OR(B14="",C14=""),"",C14-B14)</x:f>
      </x:c>
      <x:c r="E14" s="112"/>
      <x:c r="F14" s="112"/>
      <x:c r="G14" s="113" t="str">
        <x:f>IF(OR(E14="",F14=""),"",F14-E14)</x:f>
      </x:c>
      <x:c r="H14" s="112"/>
      <x:c r="I14" s="112"/>
      <x:c r="J14" s="113" t="str">
        <x:f>IF(OR(H14="",I14=""),"",I14-H14)</x:f>
      </x:c>
      <x:c r="K14" s="98"/>
    </x:row>
    <x:row r="15" ht="24" customHeight="1">
      <x:c r="A15" s="82" t="str">
        <x:v>W11</x:v>
      </x:c>
      <x:c r="B15" s="112"/>
      <x:c r="C15" s="112"/>
      <x:c r="D15" s="113" t="str">
        <x:f>IF(OR(B15="",C15=""),"",C15-B15)</x:f>
      </x:c>
      <x:c r="E15" s="112"/>
      <x:c r="F15" s="112"/>
      <x:c r="G15" s="113" t="str">
        <x:f>IF(OR(E15="",F15=""),"",F15-E15)</x:f>
      </x:c>
      <x:c r="H15" s="112"/>
      <x:c r="I15" s="112"/>
      <x:c r="J15" s="113" t="str">
        <x:f>IF(OR(H15="",I15=""),"",I15-H15)</x:f>
      </x:c>
      <x:c r="K15" s="98"/>
    </x:row>
    <x:row r="16" ht="24" customHeight="1">
      <x:c r="A16" s="82" t="str">
        <x:v>W12</x:v>
      </x:c>
      <x:c r="B16" s="112"/>
      <x:c r="C16" s="112"/>
      <x:c r="D16" s="113" t="str">
        <x:f>IF(OR(B16="",C16=""),"",C16-B16)</x:f>
      </x:c>
      <x:c r="E16" s="112"/>
      <x:c r="F16" s="112"/>
      <x:c r="G16" s="113" t="str">
        <x:f>IF(OR(E16="",F16=""),"",F16-E16)</x:f>
      </x:c>
      <x:c r="H16" s="112"/>
      <x:c r="I16" s="112"/>
      <x:c r="J16" s="113" t="str">
        <x:f>IF(OR(H16="",I16=""),"",I16-H16)</x:f>
      </x:c>
      <x:c r="K16" s="98"/>
    </x:row>
    <x:row r="17" ht="24" customHeight="1">
      <x:c r="A17" s="82" t="str">
        <x:v>W13</x:v>
      </x:c>
      <x:c r="B17" s="112"/>
      <x:c r="C17" s="112"/>
      <x:c r="D17" s="113" t="str">
        <x:f>IF(OR(B17="",C17=""),"",C17-B17)</x:f>
      </x:c>
      <x:c r="E17" s="112"/>
      <x:c r="F17" s="112"/>
      <x:c r="G17" s="113" t="str">
        <x:f>IF(OR(E17="",F17=""),"",F17-E17)</x:f>
      </x:c>
      <x:c r="H17" s="112"/>
      <x:c r="I17" s="112"/>
      <x:c r="J17" s="113" t="str">
        <x:f>IF(OR(H17="",I17=""),"",I17-H17)</x:f>
      </x:c>
      <x:c r="K17" s="98"/>
    </x:row>
    <x:row r="18">
      <x:c r="B18" s="113"/>
      <x:c r="C18" s="113"/>
      <x:c r="D18" s="113"/>
      <x:c r="E18" s="113"/>
      <x:c r="F18" s="113"/>
      <x:c r="G18" s="113"/>
      <x:c r="H18" s="113"/>
      <x:c r="I18" s="113"/>
      <x:c r="J18" s="113"/>
    </x:row>
    <x:row r="19">
      <x:c r="B19" s="113"/>
      <x:c r="C19" s="113"/>
      <x:c r="D19" s="113"/>
      <x:c r="E19" s="113"/>
      <x:c r="F19" s="113"/>
      <x:c r="G19" s="113"/>
      <x:c r="H19" s="113"/>
      <x:c r="I19" s="113"/>
      <x:c r="J19" s="113"/>
    </x:row>
    <x:row r="20" ht="24" customHeight="1">
      <x:c r="A20" s="31" t="str">
        <x:v>WORKED EXAMPLE: WHY WEEK 4 MISSED THE FORECAST</x:v>
      </x:c>
      <x:c r="B20" s="114"/>
      <x:c r="C20" s="114"/>
      <x:c r="D20" s="114"/>
      <x:c r="E20" s="114"/>
      <x:c r="F20" s="114"/>
      <x:c r="G20" s="114"/>
      <x:c r="H20" s="114"/>
      <x:c r="I20" s="114"/>
      <x:c r="J20" s="114"/>
      <x:c r="K20" s="31"/>
    </x:row>
    <x:row r="21">
      <x:c r="A21" t="str">
        <x:v>Forecast receipts</x:v>
      </x:c>
      <x:c r="B21" s="113" t="n">
        <x:v>24000</x:v>
      </x:c>
      <x:c r="C21" s="113" t="str">
        <x:v>Actual receipts</x:v>
      </x:c>
      <x:c r="D21" s="113" t="n">
        <x:v>16000</x:v>
      </x:c>
      <x:c r="E21" s="113" t="str">
        <x:v>Forecast paid</x:v>
      </x:c>
      <x:c r="F21" s="113" t="n">
        <x:v>57000</x:v>
      </x:c>
      <x:c r="G21" s="113" t="str">
        <x:v>Actual paid</x:v>
      </x:c>
      <x:c r="H21" s="113" t="n">
        <x:v>54000</x:v>
      </x:c>
      <x:c r="I21" s="113" t="str">
        <x:v>Forecast close</x:v>
      </x:c>
      <x:c r="J21" s="113" t="n">
        <x:v>8000</x:v>
      </x:c>
    </x:row>
    <x:row r="22">
      <x:c r="A22" t="str">
        <x:v>Actual close</x:v>
      </x:c>
      <x:c r="B22" s="113" t="n">
        <x:v>3000</x:v>
      </x:c>
      <x:c r="C22" s="113"/>
      <x:c r="D22" s="113" t="str">
        <x:v>Cash shortfall vs forecast</x:v>
      </x:c>
      <x:c r="E22" s="113" t="n">
        <x:f>B22-J21</x:f>
        <x:v>-5000</x:v>
      </x:c>
      <x:c r="F22" s="113"/>
      <x:c r="G22" s="113"/>
      <x:c r="H22" s="113"/>
      <x:c r="I22" s="113"/>
      <x:c r="J22" s="113"/>
    </x:row>
    <x:row r="24" ht="28" customHeight="1">
      <x:c r="A24" s="96" t="str">
        <x:v>Explanation: receipts were $8,000 late; a $3,000 supplier payment moved to the next week. Closing cash fell $5,000 below plan.</x:v>
      </x:c>
      <x:c r="B24" s="96"/>
      <x:c r="C24" s="96"/>
      <x:c r="D24" s="96"/>
      <x:c r="E24" s="96"/>
      <x:c r="F24" s="96"/>
      <x:c r="G24" s="96"/>
      <x:c r="H24" s="96"/>
      <x:c r="I24" s="96"/>
      <x:c r="J24" s="96"/>
      <x:c r="K24" s="96"/>
    </x:row>
  </x:sheetData>
  <x:mergeCells>
    <x:mergeCell ref="A1:K2"/>
    <x:mergeCell ref="A3:K3"/>
    <x:mergeCell ref="A20:K20"/>
    <x:mergeCell ref="A24:K24"/>
  </x:mergeCells>
  <x:conditionalFormatting sqref="J5:J17">
    <x:cfRule type="cellIs" dxfId="2" priority="1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6" hidden="0" customWidth="1"/>
    <x:col min="2" max="2" width="20" hidden="0" customWidth="1"/>
    <x:col min="3" max="3" width="20" hidden="0" customWidth="1"/>
    <x:col min="4" max="4" width="20" hidden="0" customWidth="1"/>
    <x:col min="5" max="5" width="3.5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</x:cols>
  <x:sheetData>
    <x:row r="1" ht="37" customHeight="1">
      <x:c r="A1" s="118" t="str">
        <x:v>13-WEEK CASH FLOW FORECAST | WEEK 4 CASE STUDY</x:v>
      </x:c>
      <x:c r="B1" s="118"/>
      <x:c r="C1" s="118"/>
      <x:c r="D1" s="118"/>
      <x:c r="E1" s="118"/>
      <x:c r="F1" s="118"/>
      <x:c r="G1" s="118"/>
      <x:c r="H1" s="118"/>
      <x:c r="I1" s="118"/>
      <x:c r="J1" s="118"/>
      <x:c r="K1" s="118"/>
      <x:c r="L1" s="118"/>
      <x:c r="M1" s="118"/>
    </x:row>
    <x:row r="2" ht="32" customHeight="1">
      <x:c r="A2" s="122" t="str">
        <x:v>Reconciles the article's Week 4 forecast, actual outcome and assumed Week 5 timing changes. All figures are illustrative Australian dollars.</x:v>
      </x:c>
      <x:c r="B2" s="122"/>
      <x:c r="C2" s="122"/>
      <x:c r="D2" s="122"/>
      <x:c r="E2" s="122"/>
      <x:c r="F2" s="122"/>
      <x:c r="G2" s="122"/>
      <x:c r="H2" s="122"/>
      <x:c r="I2" s="122"/>
      <x:c r="J2" s="122"/>
      <x:c r="K2" s="122"/>
      <x:c r="L2" s="122"/>
      <x:c r="M2" s="122"/>
    </x:row>
    <x:row r="4" ht="28" customHeight="1">
      <x:c r="A4" s="123" t="str">
        <x:v>WEEK 4   |   FORECAST VS ACTUAL</x:v>
      </x:c>
      <x:c r="B4" s="123"/>
      <x:c r="C4" s="123"/>
      <x:c r="D4" s="123"/>
    </x:row>
    <x:row r="5">
      <x:c r="A5" t="str">
        <x:v>Green: linked example figures    Blue: editable actuals / timing assumptions    Black: formulas</x:v>
      </x:c>
    </x:row>
    <x:row r="7" ht="34" customHeight="1">
      <x:c r="A7" s="128" t="str">
        <x:v>Cash movement (A$)</x:v>
      </x:c>
      <x:c r="B7" s="128" t="str">
        <x:v>Original forecast</x:v>
      </x:c>
      <x:c r="C7" s="128" t="str">
        <x:v>Actual result</x:v>
      </x:c>
      <x:c r="D7" s="128" t="str">
        <x:v>Variance</x:v>
      </x:c>
    </x:row>
    <x:row r="8">
      <x:c r="A8" t="str">
        <x:v>Opening cash</x:v>
      </x:c>
      <x:c r="B8" s="144" t="n">
        <x:f>'EXAMPLE'!E12</x:f>
        <x:v>41000</x:v>
      </x:c>
      <x:c r="C8" s="113" t="n">
        <x:f>B8</x:f>
        <x:v>41000</x:v>
      </x:c>
      <x:c r="D8" s="113" t="n">
        <x:f>C8-B8</x:f>
        <x:v>0</x:v>
      </x:c>
    </x:row>
    <x:row r="9">
      <x:c r="A9" t="str">
        <x:v>Cash received</x:v>
      </x:c>
      <x:c r="B9" s="144" t="n">
        <x:f>'EXAMPLE'!E18</x:f>
        <x:v>24000</x:v>
      </x:c>
      <x:c r="C9" s="143" t="n">
        <x:v>16000</x:v>
      </x:c>
      <x:c r="D9" s="113" t="n">
        <x:f>C9-B9</x:f>
        <x:v>-8000</x:v>
      </x:c>
    </x:row>
    <x:row r="10">
      <x:c r="A10" t="str">
        <x:v>Cash paid</x:v>
      </x:c>
      <x:c r="B10" s="144" t="n">
        <x:f>'EXAMPLE'!E29</x:f>
        <x:v>57000</x:v>
      </x:c>
      <x:c r="C10" s="143" t="n">
        <x:v>54000</x:v>
      </x:c>
      <x:c r="D10" s="113" t="n">
        <x:f>C10-B10</x:f>
        <x:v>-3000</x:v>
      </x:c>
    </x:row>
    <x:row r="11" ht="29" customHeight="1">
      <x:c r="A11" s="130" t="str">
        <x:v>Closing cash</x:v>
      </x:c>
      <x:c r="B11" s="139" t="n">
        <x:f>B8+B9-B10</x:f>
        <x:v>8000</x:v>
      </x:c>
      <x:c r="C11" s="139" t="n">
        <x:f>C8+C9-C10</x:f>
        <x:v>3000</x:v>
      </x:c>
      <x:c r="D11" s="139" t="n">
        <x:f>C11-B11</x:f>
        <x:v>-5000</x:v>
      </x:c>
    </x:row>
    <x:row r="13" ht="28" customHeight="1">
      <x:c r="A13" s="124" t="str">
        <x:v>WHY WEEK 4 MISSED THE FORECAST</x:v>
      </x:c>
      <x:c r="B13" s="124"/>
      <x:c r="C13" s="124"/>
      <x:c r="D13" s="124"/>
    </x:row>
    <x:row r="14">
      <x:c r="A14" t="str">
        <x:v>Customer receipt delayed (A$)</x:v>
      </x:c>
      <x:c r="B14" s="143" t="n">
        <x:v>8000</x:v>
      </x:c>
      <x:c r="C14" t="str">
        <x:v>Assumed received in Week 5</x:v>
      </x:c>
    </x:row>
    <x:row r="15">
      <x:c r="A15" t="str">
        <x:v>Supplier payment deferred (A$)</x:v>
      </x:c>
      <x:c r="B15" s="143" t="n">
        <x:v>3000</x:v>
      </x:c>
      <x:c r="C15" t="str">
        <x:v>Assumed paid in Week 5</x:v>
      </x:c>
    </x:row>
    <x:row r="17" ht="26" customHeight="1">
      <x:c r="A17" s="133" t="str">
        <x:v>$8,000 fewer receipts and $3,000 fewer payments produced a $5,000 lower closing balance: $3,000 actual instead of $8,000 forecast.</x:v>
      </x:c>
      <x:c r="B17" s="133"/>
      <x:c r="C17" s="133"/>
      <x:c r="D17" s="133"/>
    </x:row>
    <x:row r="18" ht="26" customHeight="1">
      <x:c r="A18" s="133"/>
      <x:c r="B18" s="133"/>
      <x:c r="C18" s="133"/>
      <x:c r="D18" s="133"/>
    </x:row>
    <x:row r="20" ht="28" customHeight="1">
      <x:c r="A20" s="124" t="str">
        <x:v>WEEK 5   |   ROLL FORWARD THE DELAYED ITEMS</x:v>
      </x:c>
      <x:c r="B20" s="124"/>
      <x:c r="C20" s="124"/>
      <x:c r="D20" s="124"/>
    </x:row>
    <x:row r="22" ht="34" customHeight="1">
      <x:c r="A22" s="128" t="str">
        <x:v>Cash movement (A$)</x:v>
      </x:c>
      <x:c r="B22" s="128" t="str">
        <x:v>Original Week 5</x:v>
      </x:c>
      <x:c r="C22" s="128" t="str">
        <x:v>Updated Week 5</x:v>
      </x:c>
      <x:c r="D22" s="128" t="str">
        <x:v>Difference</x:v>
      </x:c>
    </x:row>
    <x:row r="23">
      <x:c r="A23" t="str">
        <x:v>Opening cash</x:v>
      </x:c>
      <x:c r="B23" s="144" t="n">
        <x:f>'EXAMPLE'!F12</x:f>
        <x:v>8000</x:v>
      </x:c>
      <x:c r="C23" s="113" t="n">
        <x:f>C11</x:f>
        <x:v>3000</x:v>
      </x:c>
      <x:c r="D23" s="113" t="n">
        <x:f>C23-B23</x:f>
        <x:v>-5000</x:v>
      </x:c>
    </x:row>
    <x:row r="24">
      <x:c r="A24" t="str">
        <x:v>Cash received</x:v>
      </x:c>
      <x:c r="B24" s="144" t="n">
        <x:f>'EXAMPLE'!F18</x:f>
        <x:v>48000</x:v>
      </x:c>
      <x:c r="C24" s="113" t="n">
        <x:f>B24+$B$14</x:f>
        <x:v>56000</x:v>
      </x:c>
      <x:c r="D24" s="113" t="n">
        <x:f>C24-B24</x:f>
        <x:v>8000</x:v>
      </x:c>
    </x:row>
    <x:row r="25">
      <x:c r="A25" t="str">
        <x:v>Cash paid</x:v>
      </x:c>
      <x:c r="B25" s="144" t="n">
        <x:f>'EXAMPLE'!F29</x:f>
        <x:v>35000</x:v>
      </x:c>
      <x:c r="C25" s="113" t="n">
        <x:f>B25+$B$15</x:f>
        <x:v>38000</x:v>
      </x:c>
      <x:c r="D25" s="113" t="n">
        <x:f>C25-B25</x:f>
        <x:v>3000</x:v>
      </x:c>
    </x:row>
    <x:row r="26" ht="29" customHeight="1">
      <x:c r="A26" s="130" t="str">
        <x:v>Closing cash</x:v>
      </x:c>
      <x:c r="B26" s="139" t="n">
        <x:f>B23+B24-B25</x:f>
        <x:v>21000</x:v>
      </x:c>
      <x:c r="C26" s="139" t="n">
        <x:f>C23+C24-C25</x:f>
        <x:v>21000</x:v>
      </x:c>
      <x:c r="D26" s="139" t="n">
        <x:f>C26-B26</x:f>
        <x:v>0</x:v>
      </x:c>
    </x:row>
    <x:row r="28" ht="38" customHeight="1">
      <x:c r="A28" s="136" t="str">
        <x:v>Under the stated assumptions, the Week 5 cash balance returns to $21,000. If the customer pays later, or the supplier payment moves to a different week, revise the forecast again.</x:v>
      </x:c>
      <x:c r="B28" s="136"/>
      <x:c r="C28" s="136"/>
      <x:c r="D28" s="136"/>
      <x:c r="E28" s="136"/>
      <x:c r="F28" s="136"/>
      <x:c r="G28" s="136"/>
      <x:c r="H28" s="136"/>
      <x:c r="I28" s="136"/>
      <x:c r="J28" s="136"/>
      <x:c r="K28" s="136"/>
      <x:c r="L28" s="136"/>
      <x:c r="M28" s="136"/>
    </x:row>
    <x:row r="30" ht="28" customHeight="1">
      <x:c r="A30" s="124" t="str">
        <x:v>FINAL EXAMPLE RECONCILIATION CHECKS</x:v>
      </x:c>
      <x:c r="B30" s="124"/>
      <x:c r="C30" s="124"/>
      <x:c r="D30" s="124"/>
    </x:row>
    <x:row r="31">
      <x:c r="A31" t="str">
        <x:v>Week 4 forecast ties to the 13-week example</x:v>
      </x:c>
      <x:c r="B31" s="140" t="str">
        <x:f>IF(B11='EXAMPLE'!E32,"PASS","CHECK")</x:f>
        <x:v>PASS</x:v>
      </x:c>
    </x:row>
    <x:row r="32">
      <x:c r="A32" t="str">
        <x:v>Week 5 original forecast ties to example</x:v>
      </x:c>
      <x:c r="B32" s="140" t="str">
        <x:f>IF(B26='EXAMPLE'!F32,"PASS","CHECK")</x:f>
        <x:v>PASS</x:v>
      </x:c>
    </x:row>
    <x:row r="33">
      <x:c r="A33" t="str">
        <x:v>Week 5 revised calculation balances</x:v>
      </x:c>
      <x:c r="B33" s="140" t="str">
        <x:f>IF(C26=C23+C24-C25,"PASS","CHECK")</x:f>
        <x:v>PASS</x:v>
      </x:c>
    </x:row>
    <x:row r="34">
      <x:c r="A34" t="str">
        <x:v>Week 13 closing cash (A$)</x:v>
      </x:c>
      <x:c r="B34" s="141" t="n">
        <x:f>'EXAMPLE'!N32</x:f>
        <x:v>37000</x:v>
      </x:c>
    </x:row>
    <x:row r="35">
      <x:c r="A35" t="str">
        <x:v>Lowest weekly closing cash (A$)</x:v>
      </x:c>
      <x:c r="B35" s="141" t="n">
        <x:f>MIN('EXAMPLE'!B32:N32)</x:f>
        <x:v>8000</x:v>
      </x:c>
    </x:row>
    <x:row r="36">
      <x:c r="A36" t="str">
        <x:v>Number of weeks below the cash buffer</x:v>
      </x:c>
      <x:c r="B36" s="140" t="n">
        <x:f>COUNTIF('EXAMPLE'!B35:N35,"BELOW BUFFER")</x:f>
        <x:v>4</x:v>
      </x:c>
    </x:row>
    <x:row r="38" ht="22" customHeight="1">
      <x:c r="A38" s="138" t="str">
        <x:v>SOURCE: Fictional Accounting Gurus blog scenario. Figures are educational, not tax advice or real company records.</x:v>
      </x:c>
      <x:c r="B38" s="138"/>
      <x:c r="C38" s="138"/>
      <x:c r="D38" s="138"/>
      <x:c r="E38" s="138"/>
      <x:c r="F38" s="138"/>
      <x:c r="G38" s="138"/>
      <x:c r="H38" s="138"/>
      <x:c r="I38" s="138"/>
      <x:c r="J38" s="138"/>
      <x:c r="K38" s="138"/>
      <x:c r="L38" s="138"/>
      <x:c r="M38" s="138"/>
    </x:row>
  </x:sheetData>
  <x:mergeCells>
    <x:mergeCell ref="A1:M1"/>
    <x:mergeCell ref="A2:M2"/>
    <x:mergeCell ref="A4:D4"/>
    <x:mergeCell ref="A5:D5"/>
    <x:mergeCell ref="A13:D13"/>
    <x:mergeCell ref="C14:D14"/>
    <x:mergeCell ref="C15:D15"/>
    <x:mergeCell ref="A17:D18"/>
    <x:mergeCell ref="A20:D20"/>
    <x:mergeCell ref="A28:M28"/>
    <x:mergeCell ref="A30:D30"/>
    <x:mergeCell ref="A38:M38"/>
  </x:mergeCells>
  <x:pageMargins left="0.7" right="0.7" top="0.75" bottom="0.75" header="0.3" footer="0.3"/>
  <x:drawing xmlns:r="http://schemas.openxmlformats.org/officeDocument/2006/relationships" r:id="R75b2fc319d894b1a"/>
</x:worksheet>
</file>